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Office\"/>
    </mc:Choice>
  </mc:AlternateContent>
  <bookViews>
    <workbookView xWindow="0" yWindow="0" windowWidth="24000" windowHeight="9900" activeTab="3"/>
  </bookViews>
  <sheets>
    <sheet name="Official" sheetId="2" r:id="rId1"/>
    <sheet name="Lesser than 50" sheetId="1" r:id="rId2"/>
    <sheet name="Total Data" sheetId="4" r:id="rId3"/>
    <sheet name="Rank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1" i="4" l="1"/>
  <c r="V231" i="4"/>
  <c r="W230" i="4"/>
  <c r="V230" i="4"/>
  <c r="W229" i="4"/>
  <c r="V229" i="4"/>
  <c r="W228" i="4"/>
  <c r="V228" i="4"/>
  <c r="U228" i="4"/>
  <c r="W227" i="4"/>
  <c r="V227" i="4"/>
  <c r="W226" i="4"/>
  <c r="V226" i="4"/>
  <c r="W225" i="4"/>
  <c r="V225" i="4"/>
  <c r="W224" i="4"/>
  <c r="V224" i="4"/>
  <c r="W223" i="4"/>
  <c r="V223" i="4"/>
  <c r="W222" i="4"/>
  <c r="V222" i="4"/>
  <c r="W221" i="4"/>
  <c r="V221" i="4"/>
  <c r="W220" i="4"/>
  <c r="V220" i="4"/>
  <c r="W219" i="4"/>
  <c r="V219" i="4"/>
  <c r="W218" i="4"/>
  <c r="V218" i="4"/>
  <c r="W217" i="4"/>
  <c r="V217" i="4"/>
  <c r="W216" i="4"/>
  <c r="V216" i="4"/>
  <c r="W215" i="4"/>
  <c r="V215" i="4"/>
  <c r="W214" i="4"/>
  <c r="V214" i="4"/>
  <c r="W213" i="4"/>
  <c r="V213" i="4"/>
  <c r="W212" i="4"/>
  <c r="V212" i="4"/>
  <c r="W211" i="4"/>
  <c r="V211" i="4"/>
  <c r="W210" i="4"/>
  <c r="V210" i="4"/>
  <c r="W209" i="4"/>
  <c r="V209" i="4"/>
  <c r="W208" i="4"/>
  <c r="V208" i="4"/>
  <c r="W207" i="4"/>
  <c r="V207" i="4"/>
  <c r="W206" i="4"/>
  <c r="V206" i="4"/>
  <c r="W205" i="4"/>
  <c r="V205" i="4"/>
  <c r="W204" i="4"/>
  <c r="V204" i="4"/>
  <c r="W203" i="4"/>
  <c r="V203" i="4"/>
  <c r="W202" i="4"/>
  <c r="V202" i="4"/>
  <c r="W201" i="4"/>
  <c r="V201" i="4"/>
  <c r="W200" i="4"/>
  <c r="V200" i="4"/>
  <c r="W199" i="4"/>
  <c r="V199" i="4"/>
  <c r="W198" i="4"/>
  <c r="V198" i="4"/>
  <c r="W197" i="4"/>
  <c r="V197" i="4"/>
  <c r="W196" i="4"/>
  <c r="V196" i="4"/>
  <c r="W195" i="4"/>
  <c r="V195" i="4"/>
  <c r="W194" i="4"/>
  <c r="V194" i="4"/>
  <c r="W193" i="4"/>
  <c r="V193" i="4"/>
  <c r="W192" i="4"/>
  <c r="V192" i="4"/>
  <c r="W191" i="4"/>
  <c r="V191" i="4"/>
  <c r="W190" i="4"/>
  <c r="V190" i="4"/>
  <c r="W189" i="4"/>
  <c r="V189" i="4"/>
  <c r="W188" i="4"/>
  <c r="V188" i="4"/>
  <c r="W187" i="4"/>
  <c r="V187" i="4"/>
  <c r="W186" i="4"/>
  <c r="V186" i="4"/>
  <c r="W185" i="4"/>
  <c r="V185" i="4"/>
  <c r="W184" i="4"/>
  <c r="V184" i="4"/>
  <c r="W183" i="4"/>
  <c r="V183" i="4"/>
  <c r="W182" i="4"/>
  <c r="V182" i="4"/>
  <c r="W181" i="4"/>
  <c r="V181" i="4"/>
  <c r="W180" i="4"/>
  <c r="V180" i="4"/>
  <c r="U180" i="4"/>
  <c r="W179" i="4"/>
  <c r="V179" i="4"/>
  <c r="W178" i="4"/>
  <c r="V178" i="4"/>
  <c r="W177" i="4"/>
  <c r="V177" i="4"/>
  <c r="W176" i="4"/>
  <c r="V176" i="4"/>
  <c r="W175" i="4"/>
  <c r="V175" i="4"/>
  <c r="W174" i="4"/>
  <c r="V174" i="4"/>
  <c r="W173" i="4"/>
  <c r="V173" i="4"/>
  <c r="W172" i="4"/>
  <c r="V172" i="4"/>
  <c r="W171" i="4"/>
  <c r="V171" i="4"/>
  <c r="W170" i="4"/>
  <c r="V170" i="4"/>
  <c r="W169" i="4"/>
  <c r="V169" i="4"/>
  <c r="W168" i="4"/>
  <c r="V168" i="4"/>
  <c r="W167" i="4"/>
  <c r="V167" i="4"/>
  <c r="W166" i="4"/>
  <c r="V166" i="4"/>
  <c r="W165" i="4"/>
  <c r="V165" i="4"/>
  <c r="W164" i="4"/>
  <c r="V164" i="4"/>
  <c r="U164" i="4"/>
  <c r="W163" i="4"/>
  <c r="V163" i="4"/>
  <c r="W162" i="4"/>
  <c r="V162" i="4"/>
  <c r="W161" i="4"/>
  <c r="V161" i="4"/>
  <c r="W160" i="4"/>
  <c r="V160" i="4"/>
  <c r="W159" i="4"/>
  <c r="V159" i="4"/>
  <c r="W158" i="4"/>
  <c r="V158" i="4"/>
  <c r="W157" i="4"/>
  <c r="V157" i="4"/>
  <c r="W156" i="4"/>
  <c r="V156" i="4"/>
  <c r="W155" i="4"/>
  <c r="V155" i="4"/>
  <c r="W154" i="4"/>
  <c r="V154" i="4"/>
  <c r="W153" i="4"/>
  <c r="V153" i="4"/>
  <c r="W152" i="4"/>
  <c r="V152" i="4"/>
  <c r="W151" i="4"/>
  <c r="V151" i="4"/>
  <c r="W150" i="4"/>
  <c r="V150" i="4"/>
  <c r="W149" i="4"/>
  <c r="V149" i="4"/>
  <c r="W148" i="4"/>
  <c r="V148" i="4"/>
  <c r="U148" i="4"/>
  <c r="W147" i="4"/>
  <c r="V147" i="4"/>
  <c r="W146" i="4"/>
  <c r="V146" i="4"/>
  <c r="W145" i="4"/>
  <c r="V145" i="4"/>
  <c r="W144" i="4"/>
  <c r="V144" i="4"/>
  <c r="W143" i="4"/>
  <c r="V143" i="4"/>
  <c r="W142" i="4"/>
  <c r="V142" i="4"/>
  <c r="W141" i="4"/>
  <c r="V141" i="4"/>
  <c r="W140" i="4"/>
  <c r="V140" i="4"/>
  <c r="W139" i="4"/>
  <c r="V139" i="4"/>
  <c r="W138" i="4"/>
  <c r="V138" i="4"/>
  <c r="W137" i="4"/>
  <c r="V137" i="4"/>
  <c r="W136" i="4"/>
  <c r="V136" i="4"/>
  <c r="W135" i="4"/>
  <c r="V135" i="4"/>
  <c r="W134" i="4"/>
  <c r="V134" i="4"/>
  <c r="W133" i="4"/>
  <c r="V133" i="4"/>
  <c r="W132" i="4"/>
  <c r="V132" i="4"/>
  <c r="W131" i="4"/>
  <c r="V131" i="4"/>
  <c r="W130" i="4"/>
  <c r="V130" i="4"/>
  <c r="W129" i="4"/>
  <c r="V129" i="4"/>
  <c r="W128" i="4"/>
  <c r="V128" i="4"/>
  <c r="W127" i="4"/>
  <c r="V127" i="4"/>
  <c r="W126" i="4"/>
  <c r="V126" i="4"/>
  <c r="W125" i="4"/>
  <c r="V125" i="4"/>
  <c r="W124" i="4"/>
  <c r="V124" i="4"/>
  <c r="W123" i="4"/>
  <c r="V123" i="4"/>
  <c r="W122" i="4"/>
  <c r="V122" i="4"/>
  <c r="W121" i="4"/>
  <c r="V121" i="4"/>
  <c r="W120" i="4"/>
  <c r="V120" i="4"/>
  <c r="W119" i="4"/>
  <c r="V119" i="4"/>
  <c r="W118" i="4"/>
  <c r="V118" i="4"/>
  <c r="W117" i="4"/>
  <c r="V117" i="4"/>
  <c r="W116" i="4"/>
  <c r="V116" i="4"/>
  <c r="U116" i="4"/>
  <c r="W115" i="4"/>
  <c r="V115" i="4"/>
  <c r="W114" i="4"/>
  <c r="V114" i="4"/>
  <c r="W113" i="4"/>
  <c r="V113" i="4"/>
  <c r="W112" i="4"/>
  <c r="V112" i="4"/>
  <c r="W111" i="4"/>
  <c r="V111" i="4"/>
  <c r="W110" i="4"/>
  <c r="V110" i="4"/>
  <c r="W109" i="4"/>
  <c r="V109" i="4"/>
  <c r="W108" i="4"/>
  <c r="V108" i="4"/>
  <c r="W107" i="4"/>
  <c r="V107" i="4"/>
  <c r="W106" i="4"/>
  <c r="V106" i="4"/>
  <c r="W105" i="4"/>
  <c r="V105" i="4"/>
  <c r="W104" i="4"/>
  <c r="V104" i="4"/>
  <c r="W103" i="4"/>
  <c r="V103" i="4"/>
  <c r="W102" i="4"/>
  <c r="V102" i="4"/>
  <c r="W101" i="4"/>
  <c r="V101" i="4"/>
  <c r="W100" i="4"/>
  <c r="V100" i="4"/>
  <c r="W99" i="4"/>
  <c r="V99" i="4"/>
  <c r="U99" i="4"/>
  <c r="W98" i="4"/>
  <c r="V98" i="4"/>
  <c r="W97" i="4"/>
  <c r="V97" i="4"/>
  <c r="W96" i="4"/>
  <c r="V96" i="4"/>
  <c r="W95" i="4"/>
  <c r="V95" i="4"/>
  <c r="W94" i="4"/>
  <c r="V94" i="4"/>
  <c r="W93" i="4"/>
  <c r="V93" i="4"/>
  <c r="W92" i="4"/>
  <c r="V92" i="4"/>
  <c r="W91" i="4"/>
  <c r="V91" i="4"/>
  <c r="U91" i="4"/>
  <c r="W90" i="4"/>
  <c r="V90" i="4"/>
  <c r="W89" i="4"/>
  <c r="V89" i="4"/>
  <c r="W88" i="4"/>
  <c r="V88" i="4"/>
  <c r="W87" i="4"/>
  <c r="V87" i="4"/>
  <c r="W86" i="4"/>
  <c r="V86" i="4"/>
  <c r="W85" i="4"/>
  <c r="V85" i="4"/>
  <c r="W84" i="4"/>
  <c r="V84" i="4"/>
  <c r="W83" i="4"/>
  <c r="V83" i="4"/>
  <c r="U83" i="4"/>
  <c r="A83" i="4"/>
  <c r="A84" i="4"/>
  <c r="U84" i="4" s="1"/>
  <c r="A85" i="4"/>
  <c r="U85" i="4" s="1"/>
  <c r="A86" i="4"/>
  <c r="U86" i="4" s="1"/>
  <c r="A87" i="4"/>
  <c r="U87" i="4" s="1"/>
  <c r="A88" i="4"/>
  <c r="U88" i="4" s="1"/>
  <c r="A89" i="4"/>
  <c r="U89" i="4" s="1"/>
  <c r="A90" i="4"/>
  <c r="U90" i="4" s="1"/>
  <c r="A91" i="4"/>
  <c r="A92" i="4"/>
  <c r="U92" i="4" s="1"/>
  <c r="A93" i="4"/>
  <c r="U93" i="4" s="1"/>
  <c r="A94" i="4"/>
  <c r="U94" i="4" s="1"/>
  <c r="A95" i="4"/>
  <c r="U95" i="4" s="1"/>
  <c r="A96" i="4"/>
  <c r="U96" i="4" s="1"/>
  <c r="A97" i="4"/>
  <c r="U97" i="4" s="1"/>
  <c r="A98" i="4"/>
  <c r="U98" i="4" s="1"/>
  <c r="A99" i="4"/>
  <c r="A100" i="4"/>
  <c r="U100" i="4" s="1"/>
  <c r="A101" i="4"/>
  <c r="U101" i="4" s="1"/>
  <c r="A102" i="4"/>
  <c r="U102" i="4" s="1"/>
  <c r="A103" i="4"/>
  <c r="U103" i="4" s="1"/>
  <c r="A104" i="4"/>
  <c r="U104" i="4" s="1"/>
  <c r="A105" i="4"/>
  <c r="U105" i="4" s="1"/>
  <c r="A106" i="4"/>
  <c r="U106" i="4" s="1"/>
  <c r="A107" i="4"/>
  <c r="U107" i="4" s="1"/>
  <c r="A108" i="4"/>
  <c r="U108" i="4" s="1"/>
  <c r="A109" i="4"/>
  <c r="U109" i="4" s="1"/>
  <c r="A110" i="4"/>
  <c r="U110" i="4" s="1"/>
  <c r="A111" i="4"/>
  <c r="U111" i="4" s="1"/>
  <c r="G111" i="4"/>
  <c r="A112" i="4"/>
  <c r="U112" i="4" s="1"/>
  <c r="A113" i="4"/>
  <c r="U113" i="4" s="1"/>
  <c r="A114" i="4"/>
  <c r="U114" i="4" s="1"/>
  <c r="A115" i="4"/>
  <c r="U115" i="4" s="1"/>
  <c r="A116" i="4"/>
  <c r="F116" i="4"/>
  <c r="A117" i="4"/>
  <c r="U117" i="4" s="1"/>
  <c r="A118" i="4"/>
  <c r="U118" i="4" s="1"/>
  <c r="A119" i="4"/>
  <c r="U119" i="4" s="1"/>
  <c r="A120" i="4"/>
  <c r="U120" i="4" s="1"/>
  <c r="F120" i="4"/>
  <c r="A121" i="4"/>
  <c r="U121" i="4" s="1"/>
  <c r="A122" i="4"/>
  <c r="U122" i="4" s="1"/>
  <c r="A123" i="4"/>
  <c r="U123" i="4" s="1"/>
  <c r="F123" i="4"/>
  <c r="A124" i="4"/>
  <c r="U124" i="4" s="1"/>
  <c r="A125" i="4"/>
  <c r="U125" i="4" s="1"/>
  <c r="A126" i="4"/>
  <c r="U126" i="4" s="1"/>
  <c r="A127" i="4"/>
  <c r="U127" i="4" s="1"/>
  <c r="A128" i="4"/>
  <c r="U128" i="4" s="1"/>
  <c r="A129" i="4"/>
  <c r="U129" i="4" s="1"/>
  <c r="A130" i="4"/>
  <c r="U130" i="4" s="1"/>
  <c r="A131" i="4"/>
  <c r="U131" i="4" s="1"/>
  <c r="A132" i="4"/>
  <c r="U132" i="4" s="1"/>
  <c r="A133" i="4"/>
  <c r="U133" i="4" s="1"/>
  <c r="A134" i="4"/>
  <c r="U134" i="4" s="1"/>
  <c r="A135" i="4"/>
  <c r="U135" i="4" s="1"/>
  <c r="G135" i="4"/>
  <c r="A136" i="4"/>
  <c r="U136" i="4" s="1"/>
  <c r="A137" i="4"/>
  <c r="U137" i="4" s="1"/>
  <c r="A138" i="4"/>
  <c r="U138" i="4" s="1"/>
  <c r="A139" i="4"/>
  <c r="U139" i="4" s="1"/>
  <c r="F139" i="4"/>
  <c r="G139" i="4"/>
  <c r="A140" i="4"/>
  <c r="U140" i="4" s="1"/>
  <c r="A141" i="4"/>
  <c r="U141" i="4" s="1"/>
  <c r="A142" i="4"/>
  <c r="U142" i="4" s="1"/>
  <c r="A143" i="4"/>
  <c r="U143" i="4" s="1"/>
  <c r="A144" i="4"/>
  <c r="U144" i="4" s="1"/>
  <c r="F144" i="4"/>
  <c r="A145" i="4"/>
  <c r="U145" i="4" s="1"/>
  <c r="A146" i="4"/>
  <c r="U146" i="4" s="1"/>
  <c r="A147" i="4"/>
  <c r="U147" i="4" s="1"/>
  <c r="A148" i="4"/>
  <c r="A149" i="4"/>
  <c r="U149" i="4" s="1"/>
  <c r="A150" i="4"/>
  <c r="U150" i="4" s="1"/>
  <c r="A151" i="4"/>
  <c r="U151" i="4" s="1"/>
  <c r="A152" i="4"/>
  <c r="U152" i="4" s="1"/>
  <c r="A153" i="4"/>
  <c r="U153" i="4" s="1"/>
  <c r="A154" i="4"/>
  <c r="U154" i="4" s="1"/>
  <c r="A155" i="4"/>
  <c r="U155" i="4" s="1"/>
  <c r="A156" i="4"/>
  <c r="U156" i="4" s="1"/>
  <c r="A157" i="4"/>
  <c r="U157" i="4" s="1"/>
  <c r="A158" i="4"/>
  <c r="U158" i="4" s="1"/>
  <c r="A159" i="4"/>
  <c r="U159" i="4" s="1"/>
  <c r="F159" i="4"/>
  <c r="A160" i="4"/>
  <c r="U160" i="4" s="1"/>
  <c r="F160" i="4"/>
  <c r="A161" i="4"/>
  <c r="U161" i="4" s="1"/>
  <c r="A162" i="4"/>
  <c r="U162" i="4" s="1"/>
  <c r="A163" i="4"/>
  <c r="U163" i="4" s="1"/>
  <c r="C163" i="4"/>
  <c r="A164" i="4"/>
  <c r="A165" i="4"/>
  <c r="U165" i="4" s="1"/>
  <c r="A166" i="4"/>
  <c r="U166" i="4" s="1"/>
  <c r="A167" i="4"/>
  <c r="U167" i="4" s="1"/>
  <c r="A168" i="4"/>
  <c r="U168" i="4" s="1"/>
  <c r="A169" i="4"/>
  <c r="U169" i="4" s="1"/>
  <c r="A170" i="4"/>
  <c r="U170" i="4" s="1"/>
  <c r="A171" i="4"/>
  <c r="U171" i="4" s="1"/>
  <c r="A172" i="4"/>
  <c r="U172" i="4" s="1"/>
  <c r="A173" i="4"/>
  <c r="U173" i="4" s="1"/>
  <c r="A174" i="4"/>
  <c r="U174" i="4" s="1"/>
  <c r="A175" i="4"/>
  <c r="U175" i="4" s="1"/>
  <c r="A176" i="4"/>
  <c r="U176" i="4" s="1"/>
  <c r="A177" i="4"/>
  <c r="U177" i="4" s="1"/>
  <c r="A178" i="4"/>
  <c r="U178" i="4" s="1"/>
  <c r="A179" i="4"/>
  <c r="U179" i="4" s="1"/>
  <c r="A180" i="4"/>
  <c r="A181" i="4"/>
  <c r="U181" i="4" s="1"/>
  <c r="A182" i="4"/>
  <c r="U182" i="4" s="1"/>
  <c r="A183" i="4"/>
  <c r="U183" i="4" s="1"/>
  <c r="A184" i="4"/>
  <c r="U184" i="4" s="1"/>
  <c r="A185" i="4"/>
  <c r="U185" i="4" s="1"/>
  <c r="A186" i="4"/>
  <c r="U186" i="4" s="1"/>
  <c r="A187" i="4"/>
  <c r="U187" i="4" s="1"/>
  <c r="C187" i="4"/>
  <c r="F187" i="4"/>
  <c r="G187" i="4"/>
  <c r="A188" i="4"/>
  <c r="U188" i="4" s="1"/>
  <c r="A189" i="4"/>
  <c r="U189" i="4" s="1"/>
  <c r="A190" i="4"/>
  <c r="U190" i="4" s="1"/>
  <c r="G190" i="4"/>
  <c r="A191" i="4"/>
  <c r="U191" i="4" s="1"/>
  <c r="A192" i="4"/>
  <c r="U192" i="4" s="1"/>
  <c r="A193" i="4"/>
  <c r="U193" i="4" s="1"/>
  <c r="A194" i="4"/>
  <c r="U194" i="4" s="1"/>
  <c r="A195" i="4"/>
  <c r="U195" i="4" s="1"/>
  <c r="G195" i="4"/>
  <c r="A196" i="4"/>
  <c r="U196" i="4" s="1"/>
  <c r="A197" i="4"/>
  <c r="U197" i="4" s="1"/>
  <c r="A198" i="4"/>
  <c r="U198" i="4" s="1"/>
  <c r="A199" i="4"/>
  <c r="U199" i="4" s="1"/>
  <c r="A200" i="4"/>
  <c r="U200" i="4" s="1"/>
  <c r="A201" i="4"/>
  <c r="U201" i="4" s="1"/>
  <c r="A202" i="4"/>
  <c r="U202" i="4" s="1"/>
  <c r="A203" i="4"/>
  <c r="U203" i="4" s="1"/>
  <c r="A204" i="4"/>
  <c r="U204" i="4" s="1"/>
  <c r="F204" i="4"/>
  <c r="A205" i="4"/>
  <c r="U205" i="4" s="1"/>
  <c r="A206" i="4"/>
  <c r="U206" i="4" s="1"/>
  <c r="A207" i="4"/>
  <c r="U207" i="4" s="1"/>
  <c r="C207" i="4"/>
  <c r="A208" i="4"/>
  <c r="U208" i="4" s="1"/>
  <c r="F208" i="4"/>
  <c r="A209" i="4"/>
  <c r="U209" i="4" s="1"/>
  <c r="A210" i="4"/>
  <c r="U210" i="4" s="1"/>
  <c r="G210" i="4"/>
  <c r="A211" i="4"/>
  <c r="U211" i="4" s="1"/>
  <c r="C211" i="4"/>
  <c r="A212" i="4"/>
  <c r="U212" i="4" s="1"/>
  <c r="A213" i="4"/>
  <c r="U213" i="4" s="1"/>
  <c r="A214" i="4"/>
  <c r="U214" i="4" s="1"/>
  <c r="A215" i="4"/>
  <c r="U215" i="4" s="1"/>
  <c r="A216" i="4"/>
  <c r="U216" i="4" s="1"/>
  <c r="A217" i="4"/>
  <c r="U217" i="4" s="1"/>
  <c r="A218" i="4"/>
  <c r="U218" i="4" s="1"/>
  <c r="A219" i="4"/>
  <c r="U219" i="4" s="1"/>
  <c r="A220" i="4"/>
  <c r="U220" i="4" s="1"/>
  <c r="F220" i="4"/>
  <c r="A221" i="4"/>
  <c r="U221" i="4" s="1"/>
  <c r="A222" i="4"/>
  <c r="U222" i="4" s="1"/>
  <c r="G222" i="4"/>
  <c r="A223" i="4"/>
  <c r="U223" i="4" s="1"/>
  <c r="A224" i="4"/>
  <c r="U224" i="4" s="1"/>
  <c r="A225" i="4"/>
  <c r="U225" i="4" s="1"/>
  <c r="A226" i="4"/>
  <c r="U226" i="4" s="1"/>
  <c r="A227" i="4"/>
  <c r="U227" i="4" s="1"/>
  <c r="A228" i="4"/>
  <c r="A229" i="4"/>
  <c r="U229" i="4" s="1"/>
  <c r="A230" i="4"/>
  <c r="U230" i="4" s="1"/>
  <c r="A231" i="4"/>
  <c r="U231" i="4" s="1"/>
  <c r="O224" i="2"/>
  <c r="P224" i="2"/>
  <c r="O225" i="2"/>
  <c r="P225" i="2"/>
  <c r="O226" i="2"/>
  <c r="O229" i="2" s="1"/>
  <c r="P226" i="2"/>
  <c r="P229" i="2" s="1"/>
  <c r="O228" i="2"/>
  <c r="P228" i="2"/>
  <c r="O230" i="2"/>
  <c r="P230" i="2"/>
  <c r="O231" i="2"/>
  <c r="P231" i="2"/>
  <c r="O232" i="2"/>
  <c r="P232" i="2"/>
  <c r="C360" i="2"/>
  <c r="D360" i="2"/>
  <c r="D363" i="2" s="1"/>
  <c r="C361" i="2"/>
  <c r="D361" i="2"/>
  <c r="C364" i="2" s="1"/>
  <c r="C362" i="2"/>
  <c r="D362" i="2"/>
  <c r="C365" i="2" s="1"/>
  <c r="C366" i="2"/>
  <c r="D366" i="2"/>
  <c r="C367" i="2"/>
  <c r="D367" i="2"/>
  <c r="C368" i="2"/>
  <c r="D368" i="2"/>
  <c r="O1007" i="2"/>
  <c r="O1012" i="2"/>
  <c r="O1014" i="2"/>
  <c r="C1018" i="2"/>
  <c r="D1011" i="2"/>
  <c r="C1011" i="2"/>
  <c r="D1010" i="2"/>
  <c r="C1010" i="2"/>
  <c r="D1009" i="2"/>
  <c r="C1009" i="2"/>
  <c r="F1008" i="2"/>
  <c r="F1007" i="2"/>
  <c r="F1006" i="2"/>
  <c r="P997" i="2"/>
  <c r="O997" i="2"/>
  <c r="P996" i="2"/>
  <c r="O996" i="2"/>
  <c r="P995" i="2"/>
  <c r="O995" i="2"/>
  <c r="O991" i="2"/>
  <c r="O990" i="2"/>
  <c r="P991" i="2"/>
  <c r="P990" i="2"/>
  <c r="P989" i="2"/>
  <c r="O989" i="2"/>
  <c r="P980" i="2"/>
  <c r="O980" i="2"/>
  <c r="P979" i="2"/>
  <c r="O979" i="2"/>
  <c r="P978" i="2"/>
  <c r="O978" i="2"/>
  <c r="O974" i="2"/>
  <c r="O973" i="2"/>
  <c r="P974" i="2"/>
  <c r="P973" i="2"/>
  <c r="P976" i="2" s="1"/>
  <c r="P972" i="2"/>
  <c r="O972" i="2"/>
  <c r="C1001" i="2"/>
  <c r="D994" i="2"/>
  <c r="C994" i="2"/>
  <c r="D993" i="2"/>
  <c r="C993" i="2"/>
  <c r="D992" i="2"/>
  <c r="C992" i="2"/>
  <c r="F991" i="2"/>
  <c r="F990" i="2"/>
  <c r="F989" i="2"/>
  <c r="U1001" i="2"/>
  <c r="I1001" i="2"/>
  <c r="V994" i="2"/>
  <c r="U994" i="2"/>
  <c r="J994" i="2"/>
  <c r="I994" i="2"/>
  <c r="V993" i="2"/>
  <c r="U993" i="2"/>
  <c r="J993" i="2"/>
  <c r="I993" i="2"/>
  <c r="V992" i="2"/>
  <c r="U992" i="2"/>
  <c r="J992" i="2"/>
  <c r="I992" i="2"/>
  <c r="X991" i="2"/>
  <c r="L991" i="2"/>
  <c r="X990" i="2"/>
  <c r="L990" i="2"/>
  <c r="X989" i="2"/>
  <c r="L989" i="2"/>
  <c r="D980" i="2"/>
  <c r="C980" i="2"/>
  <c r="D979" i="2"/>
  <c r="C979" i="2"/>
  <c r="D978" i="2"/>
  <c r="C978" i="2"/>
  <c r="C974" i="2"/>
  <c r="C973" i="2"/>
  <c r="D974" i="2"/>
  <c r="C977" i="2" s="1"/>
  <c r="D973" i="2"/>
  <c r="D972" i="2"/>
  <c r="C972" i="2"/>
  <c r="U457" i="1"/>
  <c r="O457" i="1"/>
  <c r="I457" i="1"/>
  <c r="C457" i="1"/>
  <c r="V450" i="1"/>
  <c r="U450" i="1"/>
  <c r="P450" i="1"/>
  <c r="O450" i="1"/>
  <c r="J450" i="1"/>
  <c r="I450" i="1"/>
  <c r="D450" i="1"/>
  <c r="C450" i="1"/>
  <c r="V449" i="1"/>
  <c r="U449" i="1"/>
  <c r="P449" i="1"/>
  <c r="O449" i="1"/>
  <c r="J449" i="1"/>
  <c r="I449" i="1"/>
  <c r="D449" i="1"/>
  <c r="C449" i="1"/>
  <c r="V448" i="1"/>
  <c r="U448" i="1"/>
  <c r="P448" i="1"/>
  <c r="O448" i="1"/>
  <c r="J448" i="1"/>
  <c r="I448" i="1"/>
  <c r="D448" i="1"/>
  <c r="C448" i="1"/>
  <c r="X447" i="1"/>
  <c r="R447" i="1"/>
  <c r="L447" i="1"/>
  <c r="F447" i="1"/>
  <c r="X446" i="1"/>
  <c r="X452" i="1" s="1"/>
  <c r="U455" i="1" s="1"/>
  <c r="V455" i="1" s="1"/>
  <c r="R446" i="1"/>
  <c r="R452" i="1" s="1"/>
  <c r="O455" i="1" s="1"/>
  <c r="P455" i="1" s="1"/>
  <c r="L446" i="1"/>
  <c r="L452" i="1" s="1"/>
  <c r="I455" i="1" s="1"/>
  <c r="J455" i="1" s="1"/>
  <c r="F446" i="1"/>
  <c r="F452" i="1" s="1"/>
  <c r="C455" i="1" s="1"/>
  <c r="D455" i="1" s="1"/>
  <c r="X445" i="1"/>
  <c r="X451" i="1" s="1"/>
  <c r="U454" i="1" s="1"/>
  <c r="R445" i="1"/>
  <c r="R448" i="1" s="1"/>
  <c r="L445" i="1"/>
  <c r="L451" i="1" s="1"/>
  <c r="I454" i="1" s="1"/>
  <c r="F445" i="1"/>
  <c r="F451" i="1" s="1"/>
  <c r="C454" i="1" s="1"/>
  <c r="D977" i="2"/>
  <c r="F974" i="2"/>
  <c r="U984" i="2"/>
  <c r="I984" i="2"/>
  <c r="V977" i="2"/>
  <c r="U977" i="2"/>
  <c r="J977" i="2"/>
  <c r="I977" i="2"/>
  <c r="V976" i="2"/>
  <c r="U976" i="2"/>
  <c r="J976" i="2"/>
  <c r="I976" i="2"/>
  <c r="V975" i="2"/>
  <c r="U975" i="2"/>
  <c r="J975" i="2"/>
  <c r="I975" i="2"/>
  <c r="X974" i="2"/>
  <c r="L974" i="2"/>
  <c r="X973" i="2"/>
  <c r="L973" i="2"/>
  <c r="X972" i="2"/>
  <c r="L972" i="2"/>
  <c r="V946" i="2"/>
  <c r="U946" i="2"/>
  <c r="V945" i="2"/>
  <c r="U945" i="2"/>
  <c r="V944" i="2"/>
  <c r="U944" i="2"/>
  <c r="U940" i="2"/>
  <c r="U939" i="2"/>
  <c r="V940" i="2"/>
  <c r="U943" i="2" s="1"/>
  <c r="V939" i="2"/>
  <c r="V938" i="2"/>
  <c r="U938" i="2"/>
  <c r="U941" i="2" s="1"/>
  <c r="D946" i="2"/>
  <c r="C946" i="2"/>
  <c r="D945" i="2"/>
  <c r="C945" i="2"/>
  <c r="D944" i="2"/>
  <c r="C944" i="2"/>
  <c r="C940" i="2"/>
  <c r="C939" i="2"/>
  <c r="D940" i="2"/>
  <c r="D939" i="2"/>
  <c r="D938" i="2"/>
  <c r="C938" i="2"/>
  <c r="J929" i="2"/>
  <c r="I929" i="2"/>
  <c r="J928" i="2"/>
  <c r="I928" i="2"/>
  <c r="J927" i="2"/>
  <c r="I927" i="2"/>
  <c r="I923" i="2"/>
  <c r="I922" i="2"/>
  <c r="J923" i="2"/>
  <c r="J922" i="2"/>
  <c r="J921" i="2"/>
  <c r="I921" i="2"/>
  <c r="U440" i="1"/>
  <c r="O440" i="1"/>
  <c r="I440" i="1"/>
  <c r="C440" i="1"/>
  <c r="V433" i="1"/>
  <c r="U433" i="1"/>
  <c r="P433" i="1"/>
  <c r="O433" i="1"/>
  <c r="J433" i="1"/>
  <c r="I433" i="1"/>
  <c r="D433" i="1"/>
  <c r="C433" i="1"/>
  <c r="V432" i="1"/>
  <c r="U432" i="1"/>
  <c r="P432" i="1"/>
  <c r="O432" i="1"/>
  <c r="J432" i="1"/>
  <c r="I432" i="1"/>
  <c r="D432" i="1"/>
  <c r="C432" i="1"/>
  <c r="V431" i="1"/>
  <c r="U431" i="1"/>
  <c r="P431" i="1"/>
  <c r="O431" i="1"/>
  <c r="J431" i="1"/>
  <c r="I431" i="1"/>
  <c r="D431" i="1"/>
  <c r="C431" i="1"/>
  <c r="X430" i="1"/>
  <c r="R430" i="1"/>
  <c r="L430" i="1"/>
  <c r="F430" i="1"/>
  <c r="X429" i="1"/>
  <c r="X435" i="1" s="1"/>
  <c r="U438" i="1" s="1"/>
  <c r="V438" i="1" s="1"/>
  <c r="R429" i="1"/>
  <c r="L429" i="1"/>
  <c r="L435" i="1" s="1"/>
  <c r="I438" i="1" s="1"/>
  <c r="J438" i="1" s="1"/>
  <c r="F429" i="1"/>
  <c r="F435" i="1" s="1"/>
  <c r="C438" i="1" s="1"/>
  <c r="D438" i="1" s="1"/>
  <c r="X428" i="1"/>
  <c r="X434" i="1" s="1"/>
  <c r="U437" i="1" s="1"/>
  <c r="R428" i="1"/>
  <c r="R431" i="1" s="1"/>
  <c r="L428" i="1"/>
  <c r="L434" i="1" s="1"/>
  <c r="I437" i="1" s="1"/>
  <c r="F428" i="1"/>
  <c r="F434" i="1" s="1"/>
  <c r="C437" i="1" s="1"/>
  <c r="U967" i="2"/>
  <c r="O967" i="2"/>
  <c r="I967" i="2"/>
  <c r="C967" i="2"/>
  <c r="V960" i="2"/>
  <c r="U960" i="2"/>
  <c r="P960" i="2"/>
  <c r="O960" i="2"/>
  <c r="J960" i="2"/>
  <c r="I960" i="2"/>
  <c r="D960" i="2"/>
  <c r="C960" i="2"/>
  <c r="V959" i="2"/>
  <c r="U959" i="2"/>
  <c r="P959" i="2"/>
  <c r="O959" i="2"/>
  <c r="J959" i="2"/>
  <c r="I959" i="2"/>
  <c r="D959" i="2"/>
  <c r="C959" i="2"/>
  <c r="V958" i="2"/>
  <c r="U958" i="2"/>
  <c r="P958" i="2"/>
  <c r="O958" i="2"/>
  <c r="J958" i="2"/>
  <c r="I958" i="2"/>
  <c r="D958" i="2"/>
  <c r="C958" i="2"/>
  <c r="X957" i="2"/>
  <c r="R957" i="2"/>
  <c r="L957" i="2"/>
  <c r="F957" i="2"/>
  <c r="X956" i="2"/>
  <c r="X962" i="2" s="1"/>
  <c r="U965" i="2" s="1"/>
  <c r="V965" i="2" s="1"/>
  <c r="R956" i="2"/>
  <c r="L956" i="2"/>
  <c r="L962" i="2" s="1"/>
  <c r="I965" i="2" s="1"/>
  <c r="J965" i="2" s="1"/>
  <c r="F956" i="2"/>
  <c r="F962" i="2" s="1"/>
  <c r="C965" i="2" s="1"/>
  <c r="X955" i="2"/>
  <c r="X961" i="2" s="1"/>
  <c r="U964" i="2" s="1"/>
  <c r="F222" i="4" s="1"/>
  <c r="R955" i="2"/>
  <c r="R961" i="2" s="1"/>
  <c r="O964" i="2" s="1"/>
  <c r="F221" i="4" s="1"/>
  <c r="L955" i="2"/>
  <c r="L961" i="2" s="1"/>
  <c r="I964" i="2" s="1"/>
  <c r="F955" i="2"/>
  <c r="F961" i="2" s="1"/>
  <c r="C964" i="2" s="1"/>
  <c r="F219" i="4" s="1"/>
  <c r="O950" i="2"/>
  <c r="I950" i="2"/>
  <c r="P943" i="2"/>
  <c r="O943" i="2"/>
  <c r="J943" i="2"/>
  <c r="I943" i="2"/>
  <c r="P942" i="2"/>
  <c r="O942" i="2"/>
  <c r="J942" i="2"/>
  <c r="I942" i="2"/>
  <c r="P941" i="2"/>
  <c r="O941" i="2"/>
  <c r="J941" i="2"/>
  <c r="I941" i="2"/>
  <c r="R940" i="2"/>
  <c r="L940" i="2"/>
  <c r="R939" i="2"/>
  <c r="L939" i="2"/>
  <c r="L945" i="2" s="1"/>
  <c r="I948" i="2" s="1"/>
  <c r="R938" i="2"/>
  <c r="L938" i="2"/>
  <c r="P895" i="2"/>
  <c r="O895" i="2"/>
  <c r="P894" i="2"/>
  <c r="O894" i="2"/>
  <c r="P893" i="2"/>
  <c r="O893" i="2"/>
  <c r="O889" i="2"/>
  <c r="O888" i="2"/>
  <c r="P889" i="2"/>
  <c r="P892" i="2" s="1"/>
  <c r="P888" i="2"/>
  <c r="P887" i="2"/>
  <c r="O887" i="2"/>
  <c r="V878" i="2"/>
  <c r="U878" i="2"/>
  <c r="V877" i="2"/>
  <c r="U877" i="2"/>
  <c r="V876" i="2"/>
  <c r="U876" i="2"/>
  <c r="U872" i="2"/>
  <c r="U871" i="2"/>
  <c r="V872" i="2"/>
  <c r="V871" i="2"/>
  <c r="V870" i="2"/>
  <c r="U870" i="2"/>
  <c r="U933" i="2"/>
  <c r="O933" i="2"/>
  <c r="C933" i="2"/>
  <c r="V926" i="2"/>
  <c r="U926" i="2"/>
  <c r="P926" i="2"/>
  <c r="O926" i="2"/>
  <c r="D926" i="2"/>
  <c r="C926" i="2"/>
  <c r="V925" i="2"/>
  <c r="U925" i="2"/>
  <c r="P925" i="2"/>
  <c r="O925" i="2"/>
  <c r="D925" i="2"/>
  <c r="C925" i="2"/>
  <c r="V924" i="2"/>
  <c r="U924" i="2"/>
  <c r="P924" i="2"/>
  <c r="O924" i="2"/>
  <c r="D924" i="2"/>
  <c r="C924" i="2"/>
  <c r="X923" i="2"/>
  <c r="R923" i="2"/>
  <c r="F923" i="2"/>
  <c r="X922" i="2"/>
  <c r="R922" i="2"/>
  <c r="R928" i="2" s="1"/>
  <c r="O931" i="2" s="1"/>
  <c r="F922" i="2"/>
  <c r="X921" i="2"/>
  <c r="R921" i="2"/>
  <c r="F921" i="2"/>
  <c r="F924" i="2" s="1"/>
  <c r="U916" i="2"/>
  <c r="O916" i="2"/>
  <c r="I916" i="2"/>
  <c r="C916" i="2"/>
  <c r="V909" i="2"/>
  <c r="U909" i="2"/>
  <c r="P909" i="2"/>
  <c r="O909" i="2"/>
  <c r="J909" i="2"/>
  <c r="I909" i="2"/>
  <c r="D909" i="2"/>
  <c r="C909" i="2"/>
  <c r="V908" i="2"/>
  <c r="U908" i="2"/>
  <c r="P908" i="2"/>
  <c r="O908" i="2"/>
  <c r="J908" i="2"/>
  <c r="I908" i="2"/>
  <c r="D908" i="2"/>
  <c r="C908" i="2"/>
  <c r="V907" i="2"/>
  <c r="U907" i="2"/>
  <c r="P907" i="2"/>
  <c r="O907" i="2"/>
  <c r="J907" i="2"/>
  <c r="I907" i="2"/>
  <c r="D907" i="2"/>
  <c r="C907" i="2"/>
  <c r="X906" i="2"/>
  <c r="R906" i="2"/>
  <c r="L906" i="2"/>
  <c r="F906" i="2"/>
  <c r="X905" i="2"/>
  <c r="X911" i="2" s="1"/>
  <c r="U914" i="2" s="1"/>
  <c r="V914" i="2" s="1"/>
  <c r="R905" i="2"/>
  <c r="R911" i="2" s="1"/>
  <c r="O914" i="2" s="1"/>
  <c r="P914" i="2" s="1"/>
  <c r="L905" i="2"/>
  <c r="L911" i="2" s="1"/>
  <c r="I914" i="2" s="1"/>
  <c r="F905" i="2"/>
  <c r="X904" i="2"/>
  <c r="X910" i="2" s="1"/>
  <c r="U913" i="2" s="1"/>
  <c r="F210" i="4" s="1"/>
  <c r="R904" i="2"/>
  <c r="R910" i="2" s="1"/>
  <c r="O913" i="2" s="1"/>
  <c r="F209" i="4" s="1"/>
  <c r="L904" i="2"/>
  <c r="L910" i="2" s="1"/>
  <c r="I913" i="2" s="1"/>
  <c r="F904" i="2"/>
  <c r="F907" i="2" s="1"/>
  <c r="U899" i="2"/>
  <c r="I899" i="2"/>
  <c r="C899" i="2"/>
  <c r="V892" i="2"/>
  <c r="U892" i="2"/>
  <c r="J892" i="2"/>
  <c r="I892" i="2"/>
  <c r="D892" i="2"/>
  <c r="C892" i="2"/>
  <c r="V891" i="2"/>
  <c r="U891" i="2"/>
  <c r="J891" i="2"/>
  <c r="I891" i="2"/>
  <c r="D891" i="2"/>
  <c r="C891" i="2"/>
  <c r="V890" i="2"/>
  <c r="U890" i="2"/>
  <c r="O890" i="2"/>
  <c r="J890" i="2"/>
  <c r="I890" i="2"/>
  <c r="D890" i="2"/>
  <c r="C890" i="2"/>
  <c r="X889" i="2"/>
  <c r="L889" i="2"/>
  <c r="F889" i="2"/>
  <c r="X888" i="2"/>
  <c r="L888" i="2"/>
  <c r="F888" i="2"/>
  <c r="F894" i="2" s="1"/>
  <c r="C897" i="2" s="1"/>
  <c r="D897" i="2" s="1"/>
  <c r="X887" i="2"/>
  <c r="L887" i="2"/>
  <c r="L893" i="2" s="1"/>
  <c r="I896" i="2" s="1"/>
  <c r="F887" i="2"/>
  <c r="V861" i="2"/>
  <c r="U861" i="2"/>
  <c r="V860" i="2"/>
  <c r="U860" i="2"/>
  <c r="V859" i="2"/>
  <c r="U859" i="2"/>
  <c r="U855" i="2"/>
  <c r="U854" i="2"/>
  <c r="V855" i="2"/>
  <c r="V854" i="2"/>
  <c r="V857" i="2" s="1"/>
  <c r="V853" i="2"/>
  <c r="U853" i="2"/>
  <c r="V844" i="2"/>
  <c r="U844" i="2"/>
  <c r="V843" i="2"/>
  <c r="U843" i="2"/>
  <c r="V842" i="2"/>
  <c r="U842" i="2"/>
  <c r="U838" i="2"/>
  <c r="U837" i="2"/>
  <c r="V836" i="2"/>
  <c r="V838" i="2"/>
  <c r="V837" i="2"/>
  <c r="U836" i="2"/>
  <c r="J844" i="2"/>
  <c r="I844" i="2"/>
  <c r="J843" i="2"/>
  <c r="I843" i="2"/>
  <c r="J842" i="2"/>
  <c r="I842" i="2"/>
  <c r="I838" i="2"/>
  <c r="I837" i="2"/>
  <c r="J838" i="2"/>
  <c r="J841" i="2" s="1"/>
  <c r="J837" i="2"/>
  <c r="J836" i="2"/>
  <c r="I836" i="2"/>
  <c r="I372" i="1"/>
  <c r="C372" i="1"/>
  <c r="J365" i="1"/>
  <c r="I365" i="1"/>
  <c r="D365" i="1"/>
  <c r="C365" i="1"/>
  <c r="J364" i="1"/>
  <c r="I364" i="1"/>
  <c r="D364" i="1"/>
  <c r="C364" i="1"/>
  <c r="J363" i="1"/>
  <c r="I363" i="1"/>
  <c r="D363" i="1"/>
  <c r="C363" i="1"/>
  <c r="L362" i="1"/>
  <c r="F362" i="1"/>
  <c r="L361" i="1"/>
  <c r="F361" i="1"/>
  <c r="L360" i="1"/>
  <c r="F360" i="1"/>
  <c r="U831" i="2"/>
  <c r="O831" i="2"/>
  <c r="I831" i="2"/>
  <c r="C831" i="2"/>
  <c r="V824" i="2"/>
  <c r="U824" i="2"/>
  <c r="P824" i="2"/>
  <c r="O824" i="2"/>
  <c r="J824" i="2"/>
  <c r="I824" i="2"/>
  <c r="D824" i="2"/>
  <c r="C824" i="2"/>
  <c r="V823" i="2"/>
  <c r="U823" i="2"/>
  <c r="P823" i="2"/>
  <c r="O823" i="2"/>
  <c r="J823" i="2"/>
  <c r="I823" i="2"/>
  <c r="D823" i="2"/>
  <c r="C823" i="2"/>
  <c r="V822" i="2"/>
  <c r="U822" i="2"/>
  <c r="P822" i="2"/>
  <c r="O822" i="2"/>
  <c r="J822" i="2"/>
  <c r="I822" i="2"/>
  <c r="F822" i="2"/>
  <c r="D822" i="2"/>
  <c r="C822" i="2"/>
  <c r="X821" i="2"/>
  <c r="R821" i="2"/>
  <c r="L821" i="2"/>
  <c r="F821" i="2"/>
  <c r="X820" i="2"/>
  <c r="X826" i="2" s="1"/>
  <c r="U829" i="2" s="1"/>
  <c r="V829" i="2" s="1"/>
  <c r="R820" i="2"/>
  <c r="L820" i="2"/>
  <c r="L826" i="2" s="1"/>
  <c r="I829" i="2" s="1"/>
  <c r="F820" i="2"/>
  <c r="F826" i="2" s="1"/>
  <c r="C829" i="2" s="1"/>
  <c r="D829" i="2" s="1"/>
  <c r="X819" i="2"/>
  <c r="X825" i="2" s="1"/>
  <c r="U828" i="2" s="1"/>
  <c r="F190" i="4" s="1"/>
  <c r="R819" i="2"/>
  <c r="R822" i="2" s="1"/>
  <c r="C189" i="4" s="1"/>
  <c r="L819" i="2"/>
  <c r="L825" i="2" s="1"/>
  <c r="I828" i="2" s="1"/>
  <c r="F188" i="4" s="1"/>
  <c r="F819" i="2"/>
  <c r="F825" i="2" s="1"/>
  <c r="C828" i="2" s="1"/>
  <c r="U423" i="1"/>
  <c r="O423" i="1"/>
  <c r="I423" i="1"/>
  <c r="C423" i="1"/>
  <c r="V416" i="1"/>
  <c r="U416" i="1"/>
  <c r="P416" i="1"/>
  <c r="O416" i="1"/>
  <c r="J416" i="1"/>
  <c r="I416" i="1"/>
  <c r="D416" i="1"/>
  <c r="C416" i="1"/>
  <c r="V415" i="1"/>
  <c r="U415" i="1"/>
  <c r="P415" i="1"/>
  <c r="O415" i="1"/>
  <c r="J415" i="1"/>
  <c r="I415" i="1"/>
  <c r="D415" i="1"/>
  <c r="C415" i="1"/>
  <c r="V414" i="1"/>
  <c r="U414" i="1"/>
  <c r="P414" i="1"/>
  <c r="O414" i="1"/>
  <c r="J414" i="1"/>
  <c r="I414" i="1"/>
  <c r="D414" i="1"/>
  <c r="C414" i="1"/>
  <c r="X413" i="1"/>
  <c r="R413" i="1"/>
  <c r="L413" i="1"/>
  <c r="F413" i="1"/>
  <c r="X412" i="1"/>
  <c r="X418" i="1" s="1"/>
  <c r="U421" i="1" s="1"/>
  <c r="V421" i="1" s="1"/>
  <c r="R412" i="1"/>
  <c r="R418" i="1" s="1"/>
  <c r="O421" i="1" s="1"/>
  <c r="P421" i="1" s="1"/>
  <c r="L412" i="1"/>
  <c r="L418" i="1" s="1"/>
  <c r="I421" i="1" s="1"/>
  <c r="J421" i="1" s="1"/>
  <c r="F412" i="1"/>
  <c r="X411" i="1"/>
  <c r="R411" i="1"/>
  <c r="R417" i="1" s="1"/>
  <c r="O420" i="1" s="1"/>
  <c r="L411" i="1"/>
  <c r="L417" i="1" s="1"/>
  <c r="I420" i="1" s="1"/>
  <c r="F411" i="1"/>
  <c r="F414" i="1" s="1"/>
  <c r="U406" i="1"/>
  <c r="O406" i="1"/>
  <c r="I406" i="1"/>
  <c r="C406" i="1"/>
  <c r="V399" i="1"/>
  <c r="U399" i="1"/>
  <c r="P399" i="1"/>
  <c r="O399" i="1"/>
  <c r="J399" i="1"/>
  <c r="I399" i="1"/>
  <c r="D399" i="1"/>
  <c r="C399" i="1"/>
  <c r="V398" i="1"/>
  <c r="U398" i="1"/>
  <c r="P398" i="1"/>
  <c r="O398" i="1"/>
  <c r="J398" i="1"/>
  <c r="I398" i="1"/>
  <c r="D398" i="1"/>
  <c r="C398" i="1"/>
  <c r="V397" i="1"/>
  <c r="U397" i="1"/>
  <c r="P397" i="1"/>
  <c r="O397" i="1"/>
  <c r="J397" i="1"/>
  <c r="I397" i="1"/>
  <c r="D397" i="1"/>
  <c r="C397" i="1"/>
  <c r="X396" i="1"/>
  <c r="R396" i="1"/>
  <c r="L396" i="1"/>
  <c r="F396" i="1"/>
  <c r="X395" i="1"/>
  <c r="X401" i="1" s="1"/>
  <c r="U404" i="1" s="1"/>
  <c r="V404" i="1" s="1"/>
  <c r="R395" i="1"/>
  <c r="R401" i="1" s="1"/>
  <c r="O404" i="1" s="1"/>
  <c r="P404" i="1" s="1"/>
  <c r="L395" i="1"/>
  <c r="L401" i="1" s="1"/>
  <c r="I404" i="1" s="1"/>
  <c r="J404" i="1" s="1"/>
  <c r="F395" i="1"/>
  <c r="X394" i="1"/>
  <c r="X400" i="1" s="1"/>
  <c r="U403" i="1" s="1"/>
  <c r="R394" i="1"/>
  <c r="R400" i="1" s="1"/>
  <c r="O403" i="1" s="1"/>
  <c r="L394" i="1"/>
  <c r="L400" i="1" s="1"/>
  <c r="I403" i="1" s="1"/>
  <c r="F394" i="1"/>
  <c r="F397" i="1" s="1"/>
  <c r="U389" i="1"/>
  <c r="O389" i="1"/>
  <c r="I389" i="1"/>
  <c r="C389" i="1"/>
  <c r="V382" i="1"/>
  <c r="U382" i="1"/>
  <c r="P382" i="1"/>
  <c r="O382" i="1"/>
  <c r="J382" i="1"/>
  <c r="I382" i="1"/>
  <c r="D382" i="1"/>
  <c r="C382" i="1"/>
  <c r="V381" i="1"/>
  <c r="U381" i="1"/>
  <c r="P381" i="1"/>
  <c r="O381" i="1"/>
  <c r="J381" i="1"/>
  <c r="I381" i="1"/>
  <c r="D381" i="1"/>
  <c r="C381" i="1"/>
  <c r="V380" i="1"/>
  <c r="U380" i="1"/>
  <c r="P380" i="1"/>
  <c r="O380" i="1"/>
  <c r="J380" i="1"/>
  <c r="I380" i="1"/>
  <c r="D380" i="1"/>
  <c r="C380" i="1"/>
  <c r="X379" i="1"/>
  <c r="R379" i="1"/>
  <c r="L379" i="1"/>
  <c r="F379" i="1"/>
  <c r="X378" i="1"/>
  <c r="X384" i="1" s="1"/>
  <c r="U387" i="1" s="1"/>
  <c r="V387" i="1" s="1"/>
  <c r="R378" i="1"/>
  <c r="R384" i="1" s="1"/>
  <c r="O387" i="1" s="1"/>
  <c r="P387" i="1" s="1"/>
  <c r="L378" i="1"/>
  <c r="L384" i="1" s="1"/>
  <c r="I387" i="1" s="1"/>
  <c r="J387" i="1" s="1"/>
  <c r="F378" i="1"/>
  <c r="X377" i="1"/>
  <c r="X383" i="1" s="1"/>
  <c r="U386" i="1" s="1"/>
  <c r="R377" i="1"/>
  <c r="R383" i="1" s="1"/>
  <c r="O386" i="1" s="1"/>
  <c r="L377" i="1"/>
  <c r="L383" i="1" s="1"/>
  <c r="I386" i="1" s="1"/>
  <c r="F377" i="1"/>
  <c r="F380" i="1" s="1"/>
  <c r="J810" i="2"/>
  <c r="I810" i="2"/>
  <c r="J809" i="2"/>
  <c r="I809" i="2"/>
  <c r="J808" i="2"/>
  <c r="I808" i="2"/>
  <c r="I804" i="2"/>
  <c r="I807" i="2" s="1"/>
  <c r="I803" i="2"/>
  <c r="J804" i="2"/>
  <c r="J803" i="2"/>
  <c r="J802" i="2"/>
  <c r="I802" i="2"/>
  <c r="O792" i="2"/>
  <c r="O791" i="2"/>
  <c r="P787" i="2"/>
  <c r="P785" i="2"/>
  <c r="O785" i="2"/>
  <c r="P793" i="2"/>
  <c r="O793" i="2"/>
  <c r="P792" i="2"/>
  <c r="P791" i="2"/>
  <c r="O787" i="2"/>
  <c r="O786" i="2"/>
  <c r="P786" i="2"/>
  <c r="O882" i="2"/>
  <c r="I882" i="2"/>
  <c r="C882" i="2"/>
  <c r="P875" i="2"/>
  <c r="O875" i="2"/>
  <c r="J875" i="2"/>
  <c r="I875" i="2"/>
  <c r="D875" i="2"/>
  <c r="C875" i="2"/>
  <c r="P874" i="2"/>
  <c r="O874" i="2"/>
  <c r="J874" i="2"/>
  <c r="I874" i="2"/>
  <c r="D874" i="2"/>
  <c r="C874" i="2"/>
  <c r="P873" i="2"/>
  <c r="O873" i="2"/>
  <c r="J873" i="2"/>
  <c r="I873" i="2"/>
  <c r="D873" i="2"/>
  <c r="C873" i="2"/>
  <c r="R872" i="2"/>
  <c r="L872" i="2"/>
  <c r="F872" i="2"/>
  <c r="R871" i="2"/>
  <c r="L871" i="2"/>
  <c r="F871" i="2"/>
  <c r="R870" i="2"/>
  <c r="R876" i="2" s="1"/>
  <c r="O879" i="2" s="1"/>
  <c r="F201" i="4" s="1"/>
  <c r="L870" i="2"/>
  <c r="F870" i="2"/>
  <c r="O865" i="2"/>
  <c r="I865" i="2"/>
  <c r="C865" i="2"/>
  <c r="V858" i="2"/>
  <c r="U858" i="2"/>
  <c r="P858" i="2"/>
  <c r="O858" i="2"/>
  <c r="J858" i="2"/>
  <c r="I858" i="2"/>
  <c r="D858" i="2"/>
  <c r="C858" i="2"/>
  <c r="U857" i="2"/>
  <c r="P857" i="2"/>
  <c r="O857" i="2"/>
  <c r="J857" i="2"/>
  <c r="I857" i="2"/>
  <c r="D857" i="2"/>
  <c r="C857" i="2"/>
  <c r="P856" i="2"/>
  <c r="O856" i="2"/>
  <c r="J856" i="2"/>
  <c r="I856" i="2"/>
  <c r="D856" i="2"/>
  <c r="C856" i="2"/>
  <c r="R855" i="2"/>
  <c r="L855" i="2"/>
  <c r="F855" i="2"/>
  <c r="R854" i="2"/>
  <c r="L854" i="2"/>
  <c r="L860" i="2" s="1"/>
  <c r="I863" i="2" s="1"/>
  <c r="F854" i="2"/>
  <c r="F860" i="2" s="1"/>
  <c r="C863" i="2" s="1"/>
  <c r="D863" i="2" s="1"/>
  <c r="R853" i="2"/>
  <c r="L853" i="2"/>
  <c r="F853" i="2"/>
  <c r="F859" i="2" s="1"/>
  <c r="C862" i="2" s="1"/>
  <c r="F195" i="4" s="1"/>
  <c r="O848" i="2"/>
  <c r="C848" i="2"/>
  <c r="P841" i="2"/>
  <c r="O841" i="2"/>
  <c r="D841" i="2"/>
  <c r="C841" i="2"/>
  <c r="P840" i="2"/>
  <c r="O840" i="2"/>
  <c r="D840" i="2"/>
  <c r="C840" i="2"/>
  <c r="P839" i="2"/>
  <c r="O839" i="2"/>
  <c r="D839" i="2"/>
  <c r="C839" i="2"/>
  <c r="R838" i="2"/>
  <c r="F838" i="2"/>
  <c r="R837" i="2"/>
  <c r="F837" i="2"/>
  <c r="R836" i="2"/>
  <c r="F836" i="2"/>
  <c r="F839" i="2" s="1"/>
  <c r="C191" i="4" s="1"/>
  <c r="U814" i="2"/>
  <c r="O814" i="2"/>
  <c r="C814" i="2"/>
  <c r="V807" i="2"/>
  <c r="U807" i="2"/>
  <c r="P807" i="2"/>
  <c r="O807" i="2"/>
  <c r="D807" i="2"/>
  <c r="C807" i="2"/>
  <c r="V806" i="2"/>
  <c r="U806" i="2"/>
  <c r="P806" i="2"/>
  <c r="O806" i="2"/>
  <c r="D806" i="2"/>
  <c r="C806" i="2"/>
  <c r="V805" i="2"/>
  <c r="U805" i="2"/>
  <c r="P805" i="2"/>
  <c r="O805" i="2"/>
  <c r="D805" i="2"/>
  <c r="C805" i="2"/>
  <c r="X804" i="2"/>
  <c r="R804" i="2"/>
  <c r="F804" i="2"/>
  <c r="X803" i="2"/>
  <c r="R803" i="2"/>
  <c r="F803" i="2"/>
  <c r="X802" i="2"/>
  <c r="R802" i="2"/>
  <c r="F802" i="2"/>
  <c r="C797" i="2"/>
  <c r="D790" i="2"/>
  <c r="C790" i="2"/>
  <c r="D789" i="2"/>
  <c r="C789" i="2"/>
  <c r="D788" i="2"/>
  <c r="C788" i="2"/>
  <c r="F787" i="2"/>
  <c r="F786" i="2"/>
  <c r="F785" i="2"/>
  <c r="U797" i="2"/>
  <c r="I797" i="2"/>
  <c r="V790" i="2"/>
  <c r="U790" i="2"/>
  <c r="J790" i="2"/>
  <c r="I790" i="2"/>
  <c r="V789" i="2"/>
  <c r="U789" i="2"/>
  <c r="J789" i="2"/>
  <c r="I789" i="2"/>
  <c r="V788" i="2"/>
  <c r="U788" i="2"/>
  <c r="J788" i="2"/>
  <c r="I788" i="2"/>
  <c r="X787" i="2"/>
  <c r="L787" i="2"/>
  <c r="L793" i="2" s="1"/>
  <c r="I796" i="2" s="1"/>
  <c r="X786" i="2"/>
  <c r="L786" i="2"/>
  <c r="X785" i="2"/>
  <c r="L785" i="2"/>
  <c r="D776" i="2"/>
  <c r="C776" i="2"/>
  <c r="D775" i="2"/>
  <c r="C775" i="2"/>
  <c r="D774" i="2"/>
  <c r="C774" i="2"/>
  <c r="C770" i="2"/>
  <c r="C769" i="2"/>
  <c r="D770" i="2"/>
  <c r="D769" i="2"/>
  <c r="D768" i="2"/>
  <c r="C768" i="2"/>
  <c r="D759" i="2"/>
  <c r="C759" i="2"/>
  <c r="D758" i="2"/>
  <c r="C758" i="2"/>
  <c r="D757" i="2"/>
  <c r="C757" i="2"/>
  <c r="C753" i="2"/>
  <c r="D756" i="2" s="1"/>
  <c r="C752" i="2"/>
  <c r="C755" i="2" s="1"/>
  <c r="D753" i="2"/>
  <c r="D752" i="2"/>
  <c r="D751" i="2"/>
  <c r="C751" i="2"/>
  <c r="J742" i="2"/>
  <c r="I742" i="2"/>
  <c r="J741" i="2"/>
  <c r="I741" i="2"/>
  <c r="J740" i="2"/>
  <c r="I740" i="2"/>
  <c r="I736" i="2"/>
  <c r="I735" i="2"/>
  <c r="J736" i="2"/>
  <c r="J735" i="2"/>
  <c r="J734" i="2"/>
  <c r="I734" i="2"/>
  <c r="I718" i="2"/>
  <c r="J725" i="2"/>
  <c r="I725" i="2"/>
  <c r="J724" i="2"/>
  <c r="I724" i="2"/>
  <c r="J723" i="2"/>
  <c r="I723" i="2"/>
  <c r="I719" i="2"/>
  <c r="J719" i="2"/>
  <c r="J718" i="2"/>
  <c r="I721" i="2" s="1"/>
  <c r="J717" i="2"/>
  <c r="I717" i="2"/>
  <c r="P708" i="2"/>
  <c r="O708" i="2"/>
  <c r="P707" i="2"/>
  <c r="O707" i="2"/>
  <c r="P706" i="2"/>
  <c r="O706" i="2"/>
  <c r="O702" i="2"/>
  <c r="O705" i="2" s="1"/>
  <c r="O701" i="2"/>
  <c r="R702" i="2" s="1"/>
  <c r="P702" i="2"/>
  <c r="P701" i="2"/>
  <c r="P700" i="2"/>
  <c r="O700" i="2"/>
  <c r="O712" i="2" s="1"/>
  <c r="P691" i="2"/>
  <c r="O691" i="2"/>
  <c r="P690" i="2"/>
  <c r="O690" i="2"/>
  <c r="P689" i="2"/>
  <c r="O689" i="2"/>
  <c r="P685" i="2"/>
  <c r="O685" i="2"/>
  <c r="O684" i="2"/>
  <c r="P684" i="2"/>
  <c r="P683" i="2"/>
  <c r="O683" i="2"/>
  <c r="D691" i="2"/>
  <c r="C691" i="2"/>
  <c r="D690" i="2"/>
  <c r="C690" i="2"/>
  <c r="D689" i="2"/>
  <c r="C689" i="2"/>
  <c r="C685" i="2"/>
  <c r="C684" i="2"/>
  <c r="D687" i="2" s="1"/>
  <c r="D685" i="2"/>
  <c r="D684" i="2"/>
  <c r="D683" i="2"/>
  <c r="C683" i="2"/>
  <c r="U780" i="2"/>
  <c r="O780" i="2"/>
  <c r="I780" i="2"/>
  <c r="V773" i="2"/>
  <c r="U773" i="2"/>
  <c r="P773" i="2"/>
  <c r="O773" i="2"/>
  <c r="J773" i="2"/>
  <c r="I773" i="2"/>
  <c r="V772" i="2"/>
  <c r="U772" i="2"/>
  <c r="P772" i="2"/>
  <c r="O772" i="2"/>
  <c r="J772" i="2"/>
  <c r="I772" i="2"/>
  <c r="V771" i="2"/>
  <c r="U771" i="2"/>
  <c r="P771" i="2"/>
  <c r="O771" i="2"/>
  <c r="J771" i="2"/>
  <c r="I771" i="2"/>
  <c r="X770" i="2"/>
  <c r="R770" i="2"/>
  <c r="L770" i="2"/>
  <c r="X769" i="2"/>
  <c r="R769" i="2"/>
  <c r="L769" i="2"/>
  <c r="X768" i="2"/>
  <c r="R768" i="2"/>
  <c r="L768" i="2"/>
  <c r="U763" i="2"/>
  <c r="O763" i="2"/>
  <c r="I763" i="2"/>
  <c r="V756" i="2"/>
  <c r="U756" i="2"/>
  <c r="P756" i="2"/>
  <c r="O756" i="2"/>
  <c r="J756" i="2"/>
  <c r="I756" i="2"/>
  <c r="V755" i="2"/>
  <c r="U755" i="2"/>
  <c r="P755" i="2"/>
  <c r="O755" i="2"/>
  <c r="J755" i="2"/>
  <c r="I755" i="2"/>
  <c r="V754" i="2"/>
  <c r="U754" i="2"/>
  <c r="P754" i="2"/>
  <c r="O754" i="2"/>
  <c r="J754" i="2"/>
  <c r="I754" i="2"/>
  <c r="X753" i="2"/>
  <c r="R753" i="2"/>
  <c r="L753" i="2"/>
  <c r="X752" i="2"/>
  <c r="R752" i="2"/>
  <c r="L752" i="2"/>
  <c r="X751" i="2"/>
  <c r="R751" i="2"/>
  <c r="L751" i="2"/>
  <c r="U746" i="2"/>
  <c r="O746" i="2"/>
  <c r="C746" i="2"/>
  <c r="V739" i="2"/>
  <c r="U739" i="2"/>
  <c r="P739" i="2"/>
  <c r="O739" i="2"/>
  <c r="D739" i="2"/>
  <c r="C739" i="2"/>
  <c r="V738" i="2"/>
  <c r="U738" i="2"/>
  <c r="P738" i="2"/>
  <c r="O738" i="2"/>
  <c r="D738" i="2"/>
  <c r="C738" i="2"/>
  <c r="V737" i="2"/>
  <c r="U737" i="2"/>
  <c r="P737" i="2"/>
  <c r="O737" i="2"/>
  <c r="D737" i="2"/>
  <c r="C737" i="2"/>
  <c r="X736" i="2"/>
  <c r="R736" i="2"/>
  <c r="F736" i="2"/>
  <c r="X735" i="2"/>
  <c r="R735" i="2"/>
  <c r="F735" i="2"/>
  <c r="X734" i="2"/>
  <c r="R734" i="2"/>
  <c r="F734" i="2"/>
  <c r="U729" i="2"/>
  <c r="O729" i="2"/>
  <c r="C729" i="2"/>
  <c r="V722" i="2"/>
  <c r="U722" i="2"/>
  <c r="P722" i="2"/>
  <c r="O722" i="2"/>
  <c r="D722" i="2"/>
  <c r="C722" i="2"/>
  <c r="V721" i="2"/>
  <c r="U721" i="2"/>
  <c r="P721" i="2"/>
  <c r="O721" i="2"/>
  <c r="D721" i="2"/>
  <c r="C721" i="2"/>
  <c r="V720" i="2"/>
  <c r="U720" i="2"/>
  <c r="P720" i="2"/>
  <c r="O720" i="2"/>
  <c r="D720" i="2"/>
  <c r="C720" i="2"/>
  <c r="X719" i="2"/>
  <c r="R719" i="2"/>
  <c r="F719" i="2"/>
  <c r="X718" i="2"/>
  <c r="R718" i="2"/>
  <c r="F718" i="2"/>
  <c r="X717" i="2"/>
  <c r="R717" i="2"/>
  <c r="F717" i="2"/>
  <c r="F720" i="2" s="1"/>
  <c r="U712" i="2"/>
  <c r="I712" i="2"/>
  <c r="C712" i="2"/>
  <c r="V705" i="2"/>
  <c r="U705" i="2"/>
  <c r="J705" i="2"/>
  <c r="I705" i="2"/>
  <c r="D705" i="2"/>
  <c r="C705" i="2"/>
  <c r="V704" i="2"/>
  <c r="U704" i="2"/>
  <c r="J704" i="2"/>
  <c r="I704" i="2"/>
  <c r="D704" i="2"/>
  <c r="C704" i="2"/>
  <c r="V703" i="2"/>
  <c r="U703" i="2"/>
  <c r="J703" i="2"/>
  <c r="I703" i="2"/>
  <c r="D703" i="2"/>
  <c r="C703" i="2"/>
  <c r="X702" i="2"/>
  <c r="L702" i="2"/>
  <c r="F702" i="2"/>
  <c r="X701" i="2"/>
  <c r="X707" i="2" s="1"/>
  <c r="U710" i="2" s="1"/>
  <c r="L701" i="2"/>
  <c r="F701" i="2"/>
  <c r="X700" i="2"/>
  <c r="X706" i="2" s="1"/>
  <c r="U709" i="2" s="1"/>
  <c r="F162" i="4" s="1"/>
  <c r="L700" i="2"/>
  <c r="L706" i="2" s="1"/>
  <c r="I709" i="2" s="1"/>
  <c r="F700" i="2"/>
  <c r="F706" i="2" s="1"/>
  <c r="C709" i="2" s="1"/>
  <c r="U321" i="1"/>
  <c r="V314" i="1"/>
  <c r="U314" i="1"/>
  <c r="V313" i="1"/>
  <c r="U313" i="1"/>
  <c r="V312" i="1"/>
  <c r="U312" i="1"/>
  <c r="X311" i="1"/>
  <c r="X310" i="1"/>
  <c r="X309" i="1"/>
  <c r="X315" i="1" s="1"/>
  <c r="U318" i="1" s="1"/>
  <c r="O678" i="2"/>
  <c r="P671" i="2"/>
  <c r="O671" i="2"/>
  <c r="P670" i="2"/>
  <c r="O670" i="2"/>
  <c r="P669" i="2"/>
  <c r="O669" i="2"/>
  <c r="R668" i="2"/>
  <c r="R667" i="2"/>
  <c r="R673" i="2" s="1"/>
  <c r="O676" i="2" s="1"/>
  <c r="P676" i="2" s="1"/>
  <c r="R666" i="2"/>
  <c r="U372" i="1"/>
  <c r="O372" i="1"/>
  <c r="V365" i="1"/>
  <c r="U365" i="1"/>
  <c r="P365" i="1"/>
  <c r="O365" i="1"/>
  <c r="V364" i="1"/>
  <c r="U364" i="1"/>
  <c r="P364" i="1"/>
  <c r="O364" i="1"/>
  <c r="V363" i="1"/>
  <c r="U363" i="1"/>
  <c r="P363" i="1"/>
  <c r="O363" i="1"/>
  <c r="X362" i="1"/>
  <c r="R362" i="1"/>
  <c r="X361" i="1"/>
  <c r="R361" i="1"/>
  <c r="X360" i="1"/>
  <c r="R360" i="1"/>
  <c r="U355" i="1"/>
  <c r="O355" i="1"/>
  <c r="I355" i="1"/>
  <c r="C355" i="1"/>
  <c r="V348" i="1"/>
  <c r="U348" i="1"/>
  <c r="P348" i="1"/>
  <c r="O348" i="1"/>
  <c r="J348" i="1"/>
  <c r="I348" i="1"/>
  <c r="D348" i="1"/>
  <c r="C348" i="1"/>
  <c r="V347" i="1"/>
  <c r="U347" i="1"/>
  <c r="P347" i="1"/>
  <c r="O347" i="1"/>
  <c r="J347" i="1"/>
  <c r="I347" i="1"/>
  <c r="D347" i="1"/>
  <c r="C347" i="1"/>
  <c r="V346" i="1"/>
  <c r="U346" i="1"/>
  <c r="P346" i="1"/>
  <c r="O346" i="1"/>
  <c r="J346" i="1"/>
  <c r="I346" i="1"/>
  <c r="D346" i="1"/>
  <c r="C346" i="1"/>
  <c r="X345" i="1"/>
  <c r="R345" i="1"/>
  <c r="L345" i="1"/>
  <c r="F345" i="1"/>
  <c r="X344" i="1"/>
  <c r="R344" i="1"/>
  <c r="R350" i="1" s="1"/>
  <c r="O353" i="1" s="1"/>
  <c r="P353" i="1" s="1"/>
  <c r="L344" i="1"/>
  <c r="L350" i="1" s="1"/>
  <c r="I353" i="1" s="1"/>
  <c r="J353" i="1" s="1"/>
  <c r="F344" i="1"/>
  <c r="F350" i="1" s="1"/>
  <c r="C353" i="1" s="1"/>
  <c r="D353" i="1" s="1"/>
  <c r="X343" i="1"/>
  <c r="X346" i="1" s="1"/>
  <c r="R343" i="1"/>
  <c r="R346" i="1" s="1"/>
  <c r="L343" i="1"/>
  <c r="L349" i="1" s="1"/>
  <c r="I352" i="1" s="1"/>
  <c r="F343" i="1"/>
  <c r="F349" i="1" s="1"/>
  <c r="C352" i="1" s="1"/>
  <c r="P317" i="1"/>
  <c r="P1014" i="2" s="1"/>
  <c r="O317" i="1"/>
  <c r="P316" i="1"/>
  <c r="P1013" i="2" s="1"/>
  <c r="O316" i="1"/>
  <c r="O1013" i="2" s="1"/>
  <c r="P315" i="1"/>
  <c r="P1012" i="2" s="1"/>
  <c r="O315" i="1"/>
  <c r="O311" i="1"/>
  <c r="O1008" i="2" s="1"/>
  <c r="O310" i="1"/>
  <c r="P311" i="1"/>
  <c r="P1008" i="2" s="1"/>
  <c r="P310" i="1"/>
  <c r="P309" i="1"/>
  <c r="P312" i="1" s="1"/>
  <c r="O309" i="1"/>
  <c r="O1006" i="2" s="1"/>
  <c r="J674" i="2"/>
  <c r="I674" i="2"/>
  <c r="J673" i="2"/>
  <c r="I673" i="2"/>
  <c r="J672" i="2"/>
  <c r="I672" i="2"/>
  <c r="I668" i="2"/>
  <c r="I667" i="2"/>
  <c r="J668" i="2"/>
  <c r="J671" i="2" s="1"/>
  <c r="J667" i="2"/>
  <c r="J666" i="2"/>
  <c r="I666" i="2"/>
  <c r="P657" i="2"/>
  <c r="O657" i="2"/>
  <c r="P656" i="2"/>
  <c r="O656" i="2"/>
  <c r="P655" i="2"/>
  <c r="O655" i="2"/>
  <c r="O651" i="2"/>
  <c r="O650" i="2"/>
  <c r="P651" i="2"/>
  <c r="P650" i="2"/>
  <c r="P649" i="2"/>
  <c r="O649" i="2"/>
  <c r="V640" i="2"/>
  <c r="U640" i="2"/>
  <c r="V639" i="2"/>
  <c r="U639" i="2"/>
  <c r="V638" i="2"/>
  <c r="U638" i="2"/>
  <c r="U634" i="2"/>
  <c r="U633" i="2"/>
  <c r="V634" i="2"/>
  <c r="V633" i="2"/>
  <c r="V632" i="2"/>
  <c r="U632" i="2"/>
  <c r="D640" i="2"/>
  <c r="C640" i="2"/>
  <c r="D639" i="2"/>
  <c r="C639" i="2"/>
  <c r="D638" i="2"/>
  <c r="C638" i="2"/>
  <c r="C634" i="2"/>
  <c r="C633" i="2"/>
  <c r="D634" i="2"/>
  <c r="D633" i="2"/>
  <c r="D632" i="2"/>
  <c r="C632" i="2"/>
  <c r="J623" i="2"/>
  <c r="I623" i="2"/>
  <c r="J622" i="2"/>
  <c r="I622" i="2"/>
  <c r="J621" i="2"/>
  <c r="I621" i="2"/>
  <c r="I617" i="2"/>
  <c r="I616" i="2"/>
  <c r="I619" i="2" s="1"/>
  <c r="J617" i="2"/>
  <c r="J616" i="2"/>
  <c r="J615" i="2"/>
  <c r="I615" i="2"/>
  <c r="U695" i="2"/>
  <c r="I695" i="2"/>
  <c r="V688" i="2"/>
  <c r="U688" i="2"/>
  <c r="J688" i="2"/>
  <c r="I688" i="2"/>
  <c r="V687" i="2"/>
  <c r="U687" i="2"/>
  <c r="J687" i="2"/>
  <c r="I687" i="2"/>
  <c r="V686" i="2"/>
  <c r="U686" i="2"/>
  <c r="J686" i="2"/>
  <c r="I686" i="2"/>
  <c r="X685" i="2"/>
  <c r="L685" i="2"/>
  <c r="X684" i="2"/>
  <c r="L684" i="2"/>
  <c r="X683" i="2"/>
  <c r="L683" i="2"/>
  <c r="U678" i="2"/>
  <c r="C678" i="2"/>
  <c r="V671" i="2"/>
  <c r="U671" i="2"/>
  <c r="D671" i="2"/>
  <c r="C671" i="2"/>
  <c r="V670" i="2"/>
  <c r="U670" i="2"/>
  <c r="D670" i="2"/>
  <c r="C670" i="2"/>
  <c r="V669" i="2"/>
  <c r="U669" i="2"/>
  <c r="D669" i="2"/>
  <c r="C669" i="2"/>
  <c r="X668" i="2"/>
  <c r="F668" i="2"/>
  <c r="X667" i="2"/>
  <c r="F667" i="2"/>
  <c r="F673" i="2" s="1"/>
  <c r="C676" i="2" s="1"/>
  <c r="X666" i="2"/>
  <c r="F666" i="2"/>
  <c r="U661" i="2"/>
  <c r="I661" i="2"/>
  <c r="C661" i="2"/>
  <c r="V654" i="2"/>
  <c r="U654" i="2"/>
  <c r="J654" i="2"/>
  <c r="I654" i="2"/>
  <c r="D654" i="2"/>
  <c r="C654" i="2"/>
  <c r="V653" i="2"/>
  <c r="U653" i="2"/>
  <c r="J653" i="2"/>
  <c r="I653" i="2"/>
  <c r="D653" i="2"/>
  <c r="C653" i="2"/>
  <c r="V652" i="2"/>
  <c r="U652" i="2"/>
  <c r="J652" i="2"/>
  <c r="I652" i="2"/>
  <c r="D652" i="2"/>
  <c r="C652" i="2"/>
  <c r="X651" i="2"/>
  <c r="L651" i="2"/>
  <c r="F651" i="2"/>
  <c r="X650" i="2"/>
  <c r="L650" i="2"/>
  <c r="L656" i="2" s="1"/>
  <c r="I659" i="2" s="1"/>
  <c r="F650" i="2"/>
  <c r="X649" i="2"/>
  <c r="L649" i="2"/>
  <c r="F649" i="2"/>
  <c r="F655" i="2" s="1"/>
  <c r="C658" i="2" s="1"/>
  <c r="O644" i="2"/>
  <c r="I644" i="2"/>
  <c r="V637" i="2"/>
  <c r="P637" i="2"/>
  <c r="O637" i="2"/>
  <c r="J637" i="2"/>
  <c r="I637" i="2"/>
  <c r="P636" i="2"/>
  <c r="O636" i="2"/>
  <c r="J636" i="2"/>
  <c r="I636" i="2"/>
  <c r="C636" i="2"/>
  <c r="P635" i="2"/>
  <c r="O635" i="2"/>
  <c r="J635" i="2"/>
  <c r="I635" i="2"/>
  <c r="R634" i="2"/>
  <c r="L634" i="2"/>
  <c r="R633" i="2"/>
  <c r="L633" i="2"/>
  <c r="X632" i="2"/>
  <c r="R632" i="2"/>
  <c r="L632" i="2"/>
  <c r="L638" i="2" s="1"/>
  <c r="I641" i="2" s="1"/>
  <c r="U627" i="2"/>
  <c r="O627" i="2"/>
  <c r="C627" i="2"/>
  <c r="V620" i="2"/>
  <c r="U620" i="2"/>
  <c r="P620" i="2"/>
  <c r="O620" i="2"/>
  <c r="D620" i="2"/>
  <c r="C620" i="2"/>
  <c r="V619" i="2"/>
  <c r="U619" i="2"/>
  <c r="P619" i="2"/>
  <c r="O619" i="2"/>
  <c r="D619" i="2"/>
  <c r="C619" i="2"/>
  <c r="V618" i="2"/>
  <c r="U618" i="2"/>
  <c r="P618" i="2"/>
  <c r="O618" i="2"/>
  <c r="D618" i="2"/>
  <c r="C618" i="2"/>
  <c r="X617" i="2"/>
  <c r="R617" i="2"/>
  <c r="F617" i="2"/>
  <c r="X616" i="2"/>
  <c r="R616" i="2"/>
  <c r="F616" i="2"/>
  <c r="F622" i="2" s="1"/>
  <c r="C625" i="2" s="1"/>
  <c r="D625" i="2" s="1"/>
  <c r="X615" i="2"/>
  <c r="R615" i="2"/>
  <c r="L615" i="2"/>
  <c r="F615" i="2"/>
  <c r="F621" i="2" s="1"/>
  <c r="C624" i="2" s="1"/>
  <c r="V589" i="2"/>
  <c r="U589" i="2"/>
  <c r="V588" i="2"/>
  <c r="U588" i="2"/>
  <c r="V587" i="2"/>
  <c r="U587" i="2"/>
  <c r="U583" i="2"/>
  <c r="V586" i="2" s="1"/>
  <c r="U582" i="2"/>
  <c r="V583" i="2"/>
  <c r="V582" i="2"/>
  <c r="U585" i="2" s="1"/>
  <c r="V581" i="2"/>
  <c r="U581" i="2"/>
  <c r="C610" i="2"/>
  <c r="D603" i="2"/>
  <c r="C603" i="2"/>
  <c r="D602" i="2"/>
  <c r="C602" i="2"/>
  <c r="D601" i="2"/>
  <c r="C601" i="2"/>
  <c r="F600" i="2"/>
  <c r="F599" i="2"/>
  <c r="F605" i="2" s="1"/>
  <c r="C608" i="2" s="1"/>
  <c r="D608" i="2" s="1"/>
  <c r="F598" i="2"/>
  <c r="U610" i="2"/>
  <c r="O610" i="2"/>
  <c r="I610" i="2"/>
  <c r="V603" i="2"/>
  <c r="U603" i="2"/>
  <c r="P603" i="2"/>
  <c r="O603" i="2"/>
  <c r="J603" i="2"/>
  <c r="I603" i="2"/>
  <c r="V602" i="2"/>
  <c r="U602" i="2"/>
  <c r="P602" i="2"/>
  <c r="O602" i="2"/>
  <c r="J602" i="2"/>
  <c r="I602" i="2"/>
  <c r="V601" i="2"/>
  <c r="U601" i="2"/>
  <c r="P601" i="2"/>
  <c r="O601" i="2"/>
  <c r="J601" i="2"/>
  <c r="I601" i="2"/>
  <c r="X600" i="2"/>
  <c r="R600" i="2"/>
  <c r="L600" i="2"/>
  <c r="X599" i="2"/>
  <c r="R599" i="2"/>
  <c r="L599" i="2"/>
  <c r="X598" i="2"/>
  <c r="R598" i="2"/>
  <c r="L598" i="2"/>
  <c r="D589" i="2"/>
  <c r="C589" i="2"/>
  <c r="D588" i="2"/>
  <c r="C588" i="2"/>
  <c r="D587" i="2"/>
  <c r="C587" i="2"/>
  <c r="C583" i="2"/>
  <c r="C582" i="2"/>
  <c r="D583" i="2"/>
  <c r="D582" i="2"/>
  <c r="D581" i="2"/>
  <c r="C584" i="2" s="1"/>
  <c r="C581" i="2"/>
  <c r="J572" i="2"/>
  <c r="I572" i="2"/>
  <c r="J571" i="2"/>
  <c r="I571" i="2"/>
  <c r="J570" i="2"/>
  <c r="I570" i="2"/>
  <c r="I566" i="2"/>
  <c r="J569" i="2" s="1"/>
  <c r="I565" i="2"/>
  <c r="J566" i="2"/>
  <c r="J565" i="2"/>
  <c r="J568" i="2" s="1"/>
  <c r="J564" i="2"/>
  <c r="I567" i="2" s="1"/>
  <c r="I564" i="2"/>
  <c r="J555" i="2"/>
  <c r="I555" i="2"/>
  <c r="J554" i="2"/>
  <c r="I554" i="2"/>
  <c r="J553" i="2"/>
  <c r="I553" i="2"/>
  <c r="I549" i="2"/>
  <c r="I548" i="2"/>
  <c r="J549" i="2"/>
  <c r="J548" i="2"/>
  <c r="J547" i="2"/>
  <c r="I547" i="2"/>
  <c r="P538" i="2"/>
  <c r="O538" i="2"/>
  <c r="P537" i="2"/>
  <c r="O537" i="2"/>
  <c r="P536" i="2"/>
  <c r="O536" i="2"/>
  <c r="O532" i="2"/>
  <c r="O535" i="2" s="1"/>
  <c r="O531" i="2"/>
  <c r="P532" i="2"/>
  <c r="P531" i="2"/>
  <c r="P530" i="2"/>
  <c r="O542" i="2" s="1"/>
  <c r="O530" i="2"/>
  <c r="P521" i="2"/>
  <c r="O521" i="2"/>
  <c r="P520" i="2"/>
  <c r="O520" i="2"/>
  <c r="P519" i="2"/>
  <c r="O519" i="2"/>
  <c r="O515" i="2"/>
  <c r="O514" i="2"/>
  <c r="P515" i="2"/>
  <c r="P514" i="2"/>
  <c r="O517" i="2" s="1"/>
  <c r="P513" i="2"/>
  <c r="O513" i="2"/>
  <c r="V504" i="2"/>
  <c r="U504" i="2"/>
  <c r="V503" i="2"/>
  <c r="U503" i="2"/>
  <c r="V502" i="2"/>
  <c r="U502" i="2"/>
  <c r="U498" i="2"/>
  <c r="U497" i="2"/>
  <c r="V498" i="2"/>
  <c r="V497" i="2"/>
  <c r="V496" i="2"/>
  <c r="U496" i="2"/>
  <c r="V487" i="2"/>
  <c r="U487" i="2"/>
  <c r="V486" i="2"/>
  <c r="U486" i="2"/>
  <c r="V485" i="2"/>
  <c r="U485" i="2"/>
  <c r="U481" i="2"/>
  <c r="U480" i="2"/>
  <c r="V481" i="2"/>
  <c r="V480" i="2"/>
  <c r="V479" i="2"/>
  <c r="U479" i="2"/>
  <c r="O593" i="2"/>
  <c r="I593" i="2"/>
  <c r="P586" i="2"/>
  <c r="O586" i="2"/>
  <c r="J586" i="2"/>
  <c r="I586" i="2"/>
  <c r="V585" i="2"/>
  <c r="P585" i="2"/>
  <c r="O585" i="2"/>
  <c r="J585" i="2"/>
  <c r="I585" i="2"/>
  <c r="P584" i="2"/>
  <c r="O584" i="2"/>
  <c r="J584" i="2"/>
  <c r="I584" i="2"/>
  <c r="R583" i="2"/>
  <c r="L583" i="2"/>
  <c r="R582" i="2"/>
  <c r="L582" i="2"/>
  <c r="R581" i="2"/>
  <c r="L581" i="2"/>
  <c r="U576" i="2"/>
  <c r="O576" i="2"/>
  <c r="C576" i="2"/>
  <c r="V569" i="2"/>
  <c r="U569" i="2"/>
  <c r="P569" i="2"/>
  <c r="O569" i="2"/>
  <c r="D569" i="2"/>
  <c r="C569" i="2"/>
  <c r="V568" i="2"/>
  <c r="U568" i="2"/>
  <c r="P568" i="2"/>
  <c r="O568" i="2"/>
  <c r="D568" i="2"/>
  <c r="C568" i="2"/>
  <c r="V567" i="2"/>
  <c r="U567" i="2"/>
  <c r="P567" i="2"/>
  <c r="O567" i="2"/>
  <c r="D567" i="2"/>
  <c r="C567" i="2"/>
  <c r="X566" i="2"/>
  <c r="R566" i="2"/>
  <c r="F566" i="2"/>
  <c r="X565" i="2"/>
  <c r="R565" i="2"/>
  <c r="F565" i="2"/>
  <c r="F571" i="2" s="1"/>
  <c r="C574" i="2" s="1"/>
  <c r="X564" i="2"/>
  <c r="R564" i="2"/>
  <c r="F564" i="2"/>
  <c r="U559" i="2"/>
  <c r="O559" i="2"/>
  <c r="C559" i="2"/>
  <c r="V552" i="2"/>
  <c r="U552" i="2"/>
  <c r="P552" i="2"/>
  <c r="O552" i="2"/>
  <c r="D552" i="2"/>
  <c r="C552" i="2"/>
  <c r="V551" i="2"/>
  <c r="U551" i="2"/>
  <c r="P551" i="2"/>
  <c r="O551" i="2"/>
  <c r="D551" i="2"/>
  <c r="C551" i="2"/>
  <c r="V550" i="2"/>
  <c r="U550" i="2"/>
  <c r="P550" i="2"/>
  <c r="O550" i="2"/>
  <c r="D550" i="2"/>
  <c r="C550" i="2"/>
  <c r="X549" i="2"/>
  <c r="R549" i="2"/>
  <c r="F549" i="2"/>
  <c r="X548" i="2"/>
  <c r="X554" i="2" s="1"/>
  <c r="U557" i="2" s="1"/>
  <c r="R548" i="2"/>
  <c r="F548" i="2"/>
  <c r="X547" i="2"/>
  <c r="R547" i="2"/>
  <c r="R553" i="2" s="1"/>
  <c r="O556" i="2" s="1"/>
  <c r="F125" i="4" s="1"/>
  <c r="F547" i="2"/>
  <c r="F553" i="2" s="1"/>
  <c r="C556" i="2" s="1"/>
  <c r="U542" i="2"/>
  <c r="I542" i="2"/>
  <c r="C542" i="2"/>
  <c r="V535" i="2"/>
  <c r="U535" i="2"/>
  <c r="J535" i="2"/>
  <c r="I535" i="2"/>
  <c r="D535" i="2"/>
  <c r="C535" i="2"/>
  <c r="V534" i="2"/>
  <c r="U534" i="2"/>
  <c r="J534" i="2"/>
  <c r="I534" i="2"/>
  <c r="D534" i="2"/>
  <c r="C534" i="2"/>
  <c r="V533" i="2"/>
  <c r="U533" i="2"/>
  <c r="J533" i="2"/>
  <c r="I533" i="2"/>
  <c r="D533" i="2"/>
  <c r="C533" i="2"/>
  <c r="X532" i="2"/>
  <c r="L532" i="2"/>
  <c r="F532" i="2"/>
  <c r="X531" i="2"/>
  <c r="L531" i="2"/>
  <c r="L537" i="2" s="1"/>
  <c r="I540" i="2" s="1"/>
  <c r="J540" i="2" s="1"/>
  <c r="F531" i="2"/>
  <c r="X530" i="2"/>
  <c r="L530" i="2"/>
  <c r="L536" i="2" s="1"/>
  <c r="I539" i="2" s="1"/>
  <c r="F530" i="2"/>
  <c r="F536" i="2" s="1"/>
  <c r="C539" i="2" s="1"/>
  <c r="F119" i="4" s="1"/>
  <c r="U525" i="2"/>
  <c r="I525" i="2"/>
  <c r="C525" i="2"/>
  <c r="V518" i="2"/>
  <c r="U518" i="2"/>
  <c r="J518" i="2"/>
  <c r="I518" i="2"/>
  <c r="D518" i="2"/>
  <c r="C518" i="2"/>
  <c r="V517" i="2"/>
  <c r="U517" i="2"/>
  <c r="J517" i="2"/>
  <c r="I517" i="2"/>
  <c r="D517" i="2"/>
  <c r="C517" i="2"/>
  <c r="V516" i="2"/>
  <c r="U516" i="2"/>
  <c r="J516" i="2"/>
  <c r="I516" i="2"/>
  <c r="D516" i="2"/>
  <c r="C516" i="2"/>
  <c r="X515" i="2"/>
  <c r="L515" i="2"/>
  <c r="F515" i="2"/>
  <c r="X514" i="2"/>
  <c r="L514" i="2"/>
  <c r="F514" i="2"/>
  <c r="F520" i="2" s="1"/>
  <c r="C523" i="2" s="1"/>
  <c r="X513" i="2"/>
  <c r="L513" i="2"/>
  <c r="L519" i="2" s="1"/>
  <c r="I522" i="2" s="1"/>
  <c r="F513" i="2"/>
  <c r="U338" i="1"/>
  <c r="O338" i="1"/>
  <c r="I338" i="1"/>
  <c r="C338" i="1"/>
  <c r="V331" i="1"/>
  <c r="U331" i="1"/>
  <c r="P331" i="1"/>
  <c r="O331" i="1"/>
  <c r="J331" i="1"/>
  <c r="I331" i="1"/>
  <c r="D331" i="1"/>
  <c r="C331" i="1"/>
  <c r="V330" i="1"/>
  <c r="U330" i="1"/>
  <c r="P330" i="1"/>
  <c r="O330" i="1"/>
  <c r="J330" i="1"/>
  <c r="I330" i="1"/>
  <c r="D330" i="1"/>
  <c r="C330" i="1"/>
  <c r="V329" i="1"/>
  <c r="U329" i="1"/>
  <c r="P329" i="1"/>
  <c r="O329" i="1"/>
  <c r="J329" i="1"/>
  <c r="I329" i="1"/>
  <c r="D329" i="1"/>
  <c r="C329" i="1"/>
  <c r="X328" i="1"/>
  <c r="R328" i="1"/>
  <c r="L328" i="1"/>
  <c r="F328" i="1"/>
  <c r="X327" i="1"/>
  <c r="X333" i="1" s="1"/>
  <c r="U336" i="1" s="1"/>
  <c r="V336" i="1" s="1"/>
  <c r="R327" i="1"/>
  <c r="R333" i="1" s="1"/>
  <c r="O336" i="1" s="1"/>
  <c r="P336" i="1" s="1"/>
  <c r="L327" i="1"/>
  <c r="F327" i="1"/>
  <c r="X326" i="1"/>
  <c r="X332" i="1" s="1"/>
  <c r="U335" i="1" s="1"/>
  <c r="R326" i="1"/>
  <c r="R332" i="1" s="1"/>
  <c r="O335" i="1" s="1"/>
  <c r="L326" i="1"/>
  <c r="F326" i="1"/>
  <c r="I321" i="1"/>
  <c r="C321" i="1"/>
  <c r="J314" i="1"/>
  <c r="I314" i="1"/>
  <c r="D314" i="1"/>
  <c r="C314" i="1"/>
  <c r="J313" i="1"/>
  <c r="I313" i="1"/>
  <c r="D313" i="1"/>
  <c r="C313" i="1"/>
  <c r="J312" i="1"/>
  <c r="I312" i="1"/>
  <c r="D312" i="1"/>
  <c r="C312" i="1"/>
  <c r="L311" i="1"/>
  <c r="F311" i="1"/>
  <c r="L310" i="1"/>
  <c r="F310" i="1"/>
  <c r="F316" i="1" s="1"/>
  <c r="C319" i="1" s="1"/>
  <c r="D319" i="1" s="1"/>
  <c r="L309" i="1"/>
  <c r="F309" i="1"/>
  <c r="U304" i="1"/>
  <c r="O304" i="1"/>
  <c r="I304" i="1"/>
  <c r="C304" i="1"/>
  <c r="V297" i="1"/>
  <c r="U297" i="1"/>
  <c r="P297" i="1"/>
  <c r="O297" i="1"/>
  <c r="J297" i="1"/>
  <c r="I297" i="1"/>
  <c r="D297" i="1"/>
  <c r="C297" i="1"/>
  <c r="V296" i="1"/>
  <c r="U296" i="1"/>
  <c r="P296" i="1"/>
  <c r="O296" i="1"/>
  <c r="J296" i="1"/>
  <c r="I296" i="1"/>
  <c r="D296" i="1"/>
  <c r="C296" i="1"/>
  <c r="V295" i="1"/>
  <c r="U295" i="1"/>
  <c r="P295" i="1"/>
  <c r="O295" i="1"/>
  <c r="J295" i="1"/>
  <c r="I295" i="1"/>
  <c r="D295" i="1"/>
  <c r="C295" i="1"/>
  <c r="X294" i="1"/>
  <c r="R294" i="1"/>
  <c r="L294" i="1"/>
  <c r="F294" i="1"/>
  <c r="X293" i="1"/>
  <c r="X299" i="1" s="1"/>
  <c r="U302" i="1" s="1"/>
  <c r="V302" i="1" s="1"/>
  <c r="R293" i="1"/>
  <c r="L293" i="1"/>
  <c r="L299" i="1" s="1"/>
  <c r="I302" i="1" s="1"/>
  <c r="J302" i="1" s="1"/>
  <c r="F293" i="1"/>
  <c r="F299" i="1" s="1"/>
  <c r="C302" i="1" s="1"/>
  <c r="D302" i="1" s="1"/>
  <c r="X292" i="1"/>
  <c r="X298" i="1" s="1"/>
  <c r="U301" i="1" s="1"/>
  <c r="R292" i="1"/>
  <c r="R295" i="1" s="1"/>
  <c r="L292" i="1"/>
  <c r="L298" i="1" s="1"/>
  <c r="I301" i="1" s="1"/>
  <c r="F292" i="1"/>
  <c r="F298" i="1" s="1"/>
  <c r="C301" i="1" s="1"/>
  <c r="U287" i="1"/>
  <c r="O287" i="1"/>
  <c r="I287" i="1"/>
  <c r="C287" i="1"/>
  <c r="V280" i="1"/>
  <c r="U280" i="1"/>
  <c r="P280" i="1"/>
  <c r="O280" i="1"/>
  <c r="J280" i="1"/>
  <c r="I280" i="1"/>
  <c r="D280" i="1"/>
  <c r="C280" i="1"/>
  <c r="V279" i="1"/>
  <c r="U279" i="1"/>
  <c r="P279" i="1"/>
  <c r="O279" i="1"/>
  <c r="J279" i="1"/>
  <c r="I279" i="1"/>
  <c r="D279" i="1"/>
  <c r="C279" i="1"/>
  <c r="V278" i="1"/>
  <c r="U278" i="1"/>
  <c r="P278" i="1"/>
  <c r="O278" i="1"/>
  <c r="J278" i="1"/>
  <c r="I278" i="1"/>
  <c r="D278" i="1"/>
  <c r="C278" i="1"/>
  <c r="X277" i="1"/>
  <c r="R277" i="1"/>
  <c r="L277" i="1"/>
  <c r="F277" i="1"/>
  <c r="X276" i="1"/>
  <c r="X282" i="1" s="1"/>
  <c r="U285" i="1" s="1"/>
  <c r="V285" i="1" s="1"/>
  <c r="R276" i="1"/>
  <c r="R282" i="1" s="1"/>
  <c r="O285" i="1" s="1"/>
  <c r="P285" i="1" s="1"/>
  <c r="L276" i="1"/>
  <c r="L282" i="1" s="1"/>
  <c r="I285" i="1" s="1"/>
  <c r="J285" i="1" s="1"/>
  <c r="F276" i="1"/>
  <c r="X275" i="1"/>
  <c r="X281" i="1" s="1"/>
  <c r="U284" i="1" s="1"/>
  <c r="R275" i="1"/>
  <c r="R281" i="1" s="1"/>
  <c r="O284" i="1" s="1"/>
  <c r="L275" i="1"/>
  <c r="L281" i="1" s="1"/>
  <c r="I284" i="1" s="1"/>
  <c r="F275" i="1"/>
  <c r="F278" i="1" s="1"/>
  <c r="J485" i="2"/>
  <c r="I485" i="2"/>
  <c r="J487" i="2"/>
  <c r="I487" i="2"/>
  <c r="J486" i="2"/>
  <c r="I486" i="2"/>
  <c r="I481" i="2"/>
  <c r="I480" i="2"/>
  <c r="J481" i="2"/>
  <c r="J480" i="2"/>
  <c r="J479" i="2"/>
  <c r="I479" i="2"/>
  <c r="O508" i="2"/>
  <c r="I508" i="2"/>
  <c r="C508" i="2"/>
  <c r="P501" i="2"/>
  <c r="O501" i="2"/>
  <c r="J501" i="2"/>
  <c r="I501" i="2"/>
  <c r="D501" i="2"/>
  <c r="C501" i="2"/>
  <c r="P500" i="2"/>
  <c r="O500" i="2"/>
  <c r="J500" i="2"/>
  <c r="I500" i="2"/>
  <c r="D500" i="2"/>
  <c r="C500" i="2"/>
  <c r="P499" i="2"/>
  <c r="O499" i="2"/>
  <c r="J499" i="2"/>
  <c r="I499" i="2"/>
  <c r="D499" i="2"/>
  <c r="C499" i="2"/>
  <c r="R498" i="2"/>
  <c r="L498" i="2"/>
  <c r="F498" i="2"/>
  <c r="R497" i="2"/>
  <c r="L497" i="2"/>
  <c r="L503" i="2" s="1"/>
  <c r="I506" i="2" s="1"/>
  <c r="F497" i="2"/>
  <c r="F503" i="2" s="1"/>
  <c r="C506" i="2" s="1"/>
  <c r="D506" i="2" s="1"/>
  <c r="R496" i="2"/>
  <c r="L496" i="2"/>
  <c r="L502" i="2" s="1"/>
  <c r="I505" i="2" s="1"/>
  <c r="F112" i="4" s="1"/>
  <c r="F496" i="2"/>
  <c r="F502" i="2" s="1"/>
  <c r="C505" i="2" s="1"/>
  <c r="F111" i="4" s="1"/>
  <c r="J470" i="2"/>
  <c r="I470" i="2"/>
  <c r="J469" i="2"/>
  <c r="I469" i="2"/>
  <c r="J468" i="2"/>
  <c r="I468" i="2"/>
  <c r="I464" i="2"/>
  <c r="I463" i="2"/>
  <c r="J464" i="2"/>
  <c r="J463" i="2"/>
  <c r="J462" i="2"/>
  <c r="I462" i="2"/>
  <c r="P451" i="2"/>
  <c r="O451" i="2"/>
  <c r="P453" i="2"/>
  <c r="O453" i="2"/>
  <c r="P452" i="2"/>
  <c r="O452" i="2"/>
  <c r="O447" i="2"/>
  <c r="O446" i="2"/>
  <c r="P447" i="2"/>
  <c r="P446" i="2"/>
  <c r="P445" i="2"/>
  <c r="O445" i="2"/>
  <c r="J453" i="2"/>
  <c r="I453" i="2"/>
  <c r="J452" i="2"/>
  <c r="I452" i="2"/>
  <c r="J451" i="2"/>
  <c r="I451" i="2"/>
  <c r="I447" i="2"/>
  <c r="I446" i="2"/>
  <c r="J447" i="2"/>
  <c r="J446" i="2"/>
  <c r="J445" i="2"/>
  <c r="I445" i="2"/>
  <c r="U270" i="1"/>
  <c r="O270" i="1"/>
  <c r="I270" i="1"/>
  <c r="C270" i="1"/>
  <c r="V263" i="1"/>
  <c r="U263" i="1"/>
  <c r="P263" i="1"/>
  <c r="O263" i="1"/>
  <c r="J263" i="1"/>
  <c r="I263" i="1"/>
  <c r="D263" i="1"/>
  <c r="C263" i="1"/>
  <c r="V262" i="1"/>
  <c r="U262" i="1"/>
  <c r="P262" i="1"/>
  <c r="O262" i="1"/>
  <c r="J262" i="1"/>
  <c r="I262" i="1"/>
  <c r="D262" i="1"/>
  <c r="C262" i="1"/>
  <c r="V261" i="1"/>
  <c r="U261" i="1"/>
  <c r="P261" i="1"/>
  <c r="O261" i="1"/>
  <c r="J261" i="1"/>
  <c r="I261" i="1"/>
  <c r="D261" i="1"/>
  <c r="C261" i="1"/>
  <c r="X260" i="1"/>
  <c r="R260" i="1"/>
  <c r="L260" i="1"/>
  <c r="F260" i="1"/>
  <c r="X259" i="1"/>
  <c r="X265" i="1" s="1"/>
  <c r="U268" i="1" s="1"/>
  <c r="V268" i="1" s="1"/>
  <c r="R259" i="1"/>
  <c r="L259" i="1"/>
  <c r="L265" i="1" s="1"/>
  <c r="I268" i="1" s="1"/>
  <c r="J268" i="1" s="1"/>
  <c r="F259" i="1"/>
  <c r="F265" i="1" s="1"/>
  <c r="C268" i="1" s="1"/>
  <c r="D268" i="1" s="1"/>
  <c r="X258" i="1"/>
  <c r="X264" i="1" s="1"/>
  <c r="U267" i="1" s="1"/>
  <c r="R258" i="1"/>
  <c r="R261" i="1" s="1"/>
  <c r="L258" i="1"/>
  <c r="L264" i="1" s="1"/>
  <c r="I267" i="1" s="1"/>
  <c r="F258" i="1"/>
  <c r="F264" i="1" s="1"/>
  <c r="C267" i="1" s="1"/>
  <c r="C253" i="1"/>
  <c r="D246" i="1"/>
  <c r="C246" i="1"/>
  <c r="D245" i="1"/>
  <c r="C245" i="1"/>
  <c r="D244" i="1"/>
  <c r="C244" i="1"/>
  <c r="F243" i="1"/>
  <c r="F242" i="1"/>
  <c r="F241" i="1"/>
  <c r="U253" i="1"/>
  <c r="O253" i="1"/>
  <c r="I253" i="1"/>
  <c r="V246" i="1"/>
  <c r="U246" i="1"/>
  <c r="P246" i="1"/>
  <c r="O246" i="1"/>
  <c r="J246" i="1"/>
  <c r="I246" i="1"/>
  <c r="V245" i="1"/>
  <c r="U245" i="1"/>
  <c r="P245" i="1"/>
  <c r="O245" i="1"/>
  <c r="J245" i="1"/>
  <c r="I245" i="1"/>
  <c r="V244" i="1"/>
  <c r="U244" i="1"/>
  <c r="P244" i="1"/>
  <c r="O244" i="1"/>
  <c r="J244" i="1"/>
  <c r="I244" i="1"/>
  <c r="X243" i="1"/>
  <c r="R243" i="1"/>
  <c r="L243" i="1"/>
  <c r="X242" i="1"/>
  <c r="R242" i="1"/>
  <c r="L242" i="1"/>
  <c r="X241" i="1"/>
  <c r="R241" i="1"/>
  <c r="L241" i="1"/>
  <c r="V436" i="2"/>
  <c r="U436" i="2"/>
  <c r="V435" i="2"/>
  <c r="U435" i="2"/>
  <c r="V434" i="2"/>
  <c r="U434" i="2"/>
  <c r="U430" i="2"/>
  <c r="U429" i="2"/>
  <c r="V430" i="2"/>
  <c r="V429" i="2"/>
  <c r="V428" i="2"/>
  <c r="U428" i="2"/>
  <c r="O518" i="2" l="1"/>
  <c r="P518" i="2"/>
  <c r="X582" i="2"/>
  <c r="X587" i="2" s="1"/>
  <c r="U590" i="2" s="1"/>
  <c r="U584" i="2"/>
  <c r="X581" i="2"/>
  <c r="I722" i="2"/>
  <c r="J722" i="2"/>
  <c r="C763" i="2"/>
  <c r="C754" i="2"/>
  <c r="F751" i="2"/>
  <c r="F755" i="2" s="1"/>
  <c r="D171" i="4" s="1"/>
  <c r="L827" i="2"/>
  <c r="I830" i="2" s="1"/>
  <c r="P534" i="2"/>
  <c r="R532" i="2"/>
  <c r="R535" i="2" s="1"/>
  <c r="E121" i="4" s="1"/>
  <c r="F581" i="2"/>
  <c r="J659" i="2"/>
  <c r="G148" i="4"/>
  <c r="R700" i="2"/>
  <c r="R706" i="2" s="1"/>
  <c r="O709" i="2" s="1"/>
  <c r="F161" i="4" s="1"/>
  <c r="O703" i="2"/>
  <c r="L718" i="2"/>
  <c r="D574" i="2"/>
  <c r="G127" i="4"/>
  <c r="L655" i="2"/>
  <c r="I658" i="2" s="1"/>
  <c r="F148" i="4" s="1"/>
  <c r="D523" i="2"/>
  <c r="G115" i="4"/>
  <c r="X537" i="2"/>
  <c r="U540" i="2" s="1"/>
  <c r="X553" i="2"/>
  <c r="U556" i="2" s="1"/>
  <c r="F126" i="4" s="1"/>
  <c r="F570" i="2"/>
  <c r="C573" i="2" s="1"/>
  <c r="P931" i="2"/>
  <c r="G213" i="4"/>
  <c r="R889" i="2"/>
  <c r="P891" i="2"/>
  <c r="J948" i="2"/>
  <c r="G216" i="4"/>
  <c r="O525" i="2"/>
  <c r="O516" i="2"/>
  <c r="P516" i="2"/>
  <c r="P533" i="2"/>
  <c r="R531" i="2"/>
  <c r="R537" i="2" s="1"/>
  <c r="O540" i="2" s="1"/>
  <c r="R530" i="2"/>
  <c r="J796" i="2"/>
  <c r="H180" i="4"/>
  <c r="J863" i="2"/>
  <c r="G196" i="4"/>
  <c r="J829" i="2"/>
  <c r="L830" i="2" s="1"/>
  <c r="N188" i="4" s="1"/>
  <c r="G188" i="4"/>
  <c r="C593" i="2"/>
  <c r="C585" i="2"/>
  <c r="D658" i="2"/>
  <c r="F147" i="4"/>
  <c r="D676" i="2"/>
  <c r="G151" i="4"/>
  <c r="R701" i="2"/>
  <c r="R707" i="2" s="1"/>
  <c r="O710" i="2" s="1"/>
  <c r="V557" i="2"/>
  <c r="G126" i="4"/>
  <c r="U637" i="2"/>
  <c r="X634" i="2"/>
  <c r="V710" i="2"/>
  <c r="G162" i="4"/>
  <c r="D965" i="2"/>
  <c r="G219" i="4"/>
  <c r="U942" i="2"/>
  <c r="V942" i="2"/>
  <c r="D754" i="2"/>
  <c r="F809" i="2"/>
  <c r="C812" i="2" s="1"/>
  <c r="L877" i="2"/>
  <c r="I880" i="2" s="1"/>
  <c r="J914" i="2"/>
  <c r="G208" i="4"/>
  <c r="X928" i="2"/>
  <c r="U931" i="2" s="1"/>
  <c r="X536" i="2"/>
  <c r="U539" i="2" s="1"/>
  <c r="F122" i="4" s="1"/>
  <c r="R639" i="2"/>
  <c r="O642" i="2" s="1"/>
  <c r="C635" i="2"/>
  <c r="F633" i="2"/>
  <c r="F639" i="2" s="1"/>
  <c r="C642" i="2" s="1"/>
  <c r="F632" i="2"/>
  <c r="F635" i="2" s="1"/>
  <c r="C143" i="4" s="1"/>
  <c r="D636" i="2"/>
  <c r="F634" i="2"/>
  <c r="U644" i="2"/>
  <c r="U635" i="2"/>
  <c r="I669" i="2"/>
  <c r="J669" i="2"/>
  <c r="L668" i="2"/>
  <c r="R669" i="2"/>
  <c r="C153" i="4" s="1"/>
  <c r="R672" i="2"/>
  <c r="O675" i="2" s="1"/>
  <c r="F153" i="4" s="1"/>
  <c r="O892" i="2"/>
  <c r="C975" i="2"/>
  <c r="D975" i="2"/>
  <c r="F973" i="2"/>
  <c r="F979" i="2" s="1"/>
  <c r="C982" i="2" s="1"/>
  <c r="R226" i="2"/>
  <c r="R224" i="2"/>
  <c r="O227" i="2"/>
  <c r="G203" i="4"/>
  <c r="L859" i="2"/>
  <c r="I862" i="2" s="1"/>
  <c r="F196" i="4" s="1"/>
  <c r="F873" i="2"/>
  <c r="C199" i="4" s="1"/>
  <c r="R927" i="2"/>
  <c r="O930" i="2" s="1"/>
  <c r="F213" i="4" s="1"/>
  <c r="J506" i="2"/>
  <c r="G112" i="4"/>
  <c r="F537" i="2"/>
  <c r="C540" i="2" s="1"/>
  <c r="R638" i="2"/>
  <c r="O641" i="2" s="1"/>
  <c r="F145" i="4" s="1"/>
  <c r="X633" i="2"/>
  <c r="X639" i="2" s="1"/>
  <c r="U642" i="2" s="1"/>
  <c r="V635" i="2"/>
  <c r="R515" i="2"/>
  <c r="I568" i="2"/>
  <c r="D584" i="2"/>
  <c r="F656" i="2"/>
  <c r="C659" i="2" s="1"/>
  <c r="J619" i="2"/>
  <c r="V636" i="2"/>
  <c r="P653" i="2"/>
  <c r="J670" i="2"/>
  <c r="R671" i="2"/>
  <c r="E153" i="4" s="1"/>
  <c r="F737" i="2"/>
  <c r="C167" i="4" s="1"/>
  <c r="I739" i="2"/>
  <c r="F827" i="2"/>
  <c r="C830" i="2" s="1"/>
  <c r="F830" i="2" s="1"/>
  <c r="N187" i="4" s="1"/>
  <c r="F824" i="2"/>
  <c r="E187" i="4" s="1"/>
  <c r="R941" i="2"/>
  <c r="C217" i="4" s="1"/>
  <c r="D976" i="2"/>
  <c r="F972" i="2"/>
  <c r="R225" i="2"/>
  <c r="R227" i="2" s="1"/>
  <c r="P227" i="2"/>
  <c r="G220" i="4"/>
  <c r="G120" i="4"/>
  <c r="R499" i="2"/>
  <c r="C113" i="4" s="1"/>
  <c r="F519" i="2"/>
  <c r="C522" i="2" s="1"/>
  <c r="F115" i="4" s="1"/>
  <c r="L520" i="2"/>
  <c r="I523" i="2" s="1"/>
  <c r="F554" i="2"/>
  <c r="C557" i="2" s="1"/>
  <c r="P535" i="2"/>
  <c r="I569" i="2"/>
  <c r="D586" i="2"/>
  <c r="F672" i="2"/>
  <c r="C675" i="2" s="1"/>
  <c r="J618" i="2"/>
  <c r="J620" i="2"/>
  <c r="C644" i="2"/>
  <c r="D637" i="2"/>
  <c r="P652" i="2"/>
  <c r="X759" i="2"/>
  <c r="U762" i="2" s="1"/>
  <c r="O704" i="2"/>
  <c r="D755" i="2"/>
  <c r="L792" i="2"/>
  <c r="I795" i="2" s="1"/>
  <c r="F808" i="2"/>
  <c r="C811" i="2" s="1"/>
  <c r="F183" i="4" s="1"/>
  <c r="F843" i="2"/>
  <c r="C846" i="2" s="1"/>
  <c r="R856" i="2"/>
  <c r="C197" i="4" s="1"/>
  <c r="L876" i="2"/>
  <c r="I879" i="2" s="1"/>
  <c r="F200" i="4" s="1"/>
  <c r="R877" i="2"/>
  <c r="O880" i="2" s="1"/>
  <c r="F823" i="2"/>
  <c r="D187" i="4" s="1"/>
  <c r="X855" i="2"/>
  <c r="F893" i="2"/>
  <c r="C896" i="2" s="1"/>
  <c r="F203" i="4" s="1"/>
  <c r="L894" i="2"/>
  <c r="I897" i="2" s="1"/>
  <c r="X927" i="2"/>
  <c r="U930" i="2" s="1"/>
  <c r="F214" i="4" s="1"/>
  <c r="O891" i="2"/>
  <c r="L944" i="2"/>
  <c r="I947" i="2" s="1"/>
  <c r="F216" i="4" s="1"/>
  <c r="V941" i="2"/>
  <c r="V943" i="2"/>
  <c r="G209" i="4"/>
  <c r="G153" i="4"/>
  <c r="R228" i="2"/>
  <c r="R230" i="2"/>
  <c r="O233" i="2" s="1"/>
  <c r="R232" i="2"/>
  <c r="O235" i="2" s="1"/>
  <c r="P235" i="2" s="1"/>
  <c r="O236" i="2"/>
  <c r="D365" i="2"/>
  <c r="O975" i="2"/>
  <c r="O992" i="2"/>
  <c r="L315" i="1"/>
  <c r="I318" i="1" s="1"/>
  <c r="P654" i="2"/>
  <c r="O1011" i="2"/>
  <c r="C688" i="2"/>
  <c r="J739" i="2"/>
  <c r="D773" i="2"/>
  <c r="R787" i="2"/>
  <c r="I806" i="2"/>
  <c r="L363" i="1"/>
  <c r="P314" i="1"/>
  <c r="P687" i="2"/>
  <c r="P790" i="2"/>
  <c r="F362" i="2"/>
  <c r="C363" i="2"/>
  <c r="J807" i="2"/>
  <c r="I933" i="2"/>
  <c r="D943" i="2"/>
  <c r="O312" i="1"/>
  <c r="O321" i="1"/>
  <c r="R309" i="1"/>
  <c r="R313" i="1" s="1"/>
  <c r="O788" i="2"/>
  <c r="L365" i="1"/>
  <c r="J839" i="2"/>
  <c r="U840" i="2"/>
  <c r="P1011" i="2"/>
  <c r="P1006" i="2"/>
  <c r="R1006" i="2" s="1"/>
  <c r="L316" i="1"/>
  <c r="I319" i="1" s="1"/>
  <c r="J319" i="1" s="1"/>
  <c r="O314" i="1"/>
  <c r="X367" i="1"/>
  <c r="U370" i="1" s="1"/>
  <c r="V370" i="1" s="1"/>
  <c r="J840" i="2"/>
  <c r="O976" i="2"/>
  <c r="P993" i="2"/>
  <c r="F361" i="2"/>
  <c r="F315" i="1"/>
  <c r="C318" i="1" s="1"/>
  <c r="D318" i="1" s="1"/>
  <c r="P313" i="1"/>
  <c r="O313" i="1"/>
  <c r="P686" i="2"/>
  <c r="P1007" i="2"/>
  <c r="P1010" i="2" s="1"/>
  <c r="D364" i="2"/>
  <c r="F360" i="2"/>
  <c r="F367" i="2"/>
  <c r="C370" i="2" s="1"/>
  <c r="D370" i="2" s="1"/>
  <c r="D686" i="2"/>
  <c r="P688" i="2"/>
  <c r="J737" i="2"/>
  <c r="X837" i="2"/>
  <c r="O789" i="2"/>
  <c r="J805" i="2"/>
  <c r="V841" i="2"/>
  <c r="V873" i="2"/>
  <c r="P992" i="2"/>
  <c r="C372" i="2"/>
  <c r="I738" i="2"/>
  <c r="D772" i="2"/>
  <c r="I559" i="2"/>
  <c r="I552" i="2"/>
  <c r="D688" i="2"/>
  <c r="P788" i="2"/>
  <c r="V840" i="2"/>
  <c r="I924" i="2"/>
  <c r="J925" i="2"/>
  <c r="F939" i="2"/>
  <c r="O977" i="2"/>
  <c r="D942" i="2"/>
  <c r="F940" i="2"/>
  <c r="C772" i="2"/>
  <c r="O687" i="2"/>
  <c r="J924" i="2"/>
  <c r="J926" i="2"/>
  <c r="I926" i="2"/>
  <c r="C950" i="2"/>
  <c r="D941" i="2"/>
  <c r="R989" i="2"/>
  <c r="O994" i="2"/>
  <c r="U508" i="2"/>
  <c r="V501" i="2"/>
  <c r="R649" i="2"/>
  <c r="J738" i="2"/>
  <c r="I805" i="2"/>
  <c r="O790" i="2"/>
  <c r="I814" i="2"/>
  <c r="L921" i="2"/>
  <c r="L922" i="2"/>
  <c r="L923" i="2"/>
  <c r="C941" i="2"/>
  <c r="L547" i="2"/>
  <c r="L548" i="2"/>
  <c r="L549" i="2"/>
  <c r="J551" i="2"/>
  <c r="I551" i="2"/>
  <c r="O695" i="2"/>
  <c r="R684" i="2"/>
  <c r="C771" i="2"/>
  <c r="D771" i="2"/>
  <c r="F770" i="2"/>
  <c r="R785" i="2"/>
  <c r="R793" i="2" s="1"/>
  <c r="O796" i="2" s="1"/>
  <c r="U873" i="2"/>
  <c r="U882" i="2"/>
  <c r="F938" i="2"/>
  <c r="J552" i="2"/>
  <c r="O653" i="2"/>
  <c r="L802" i="2"/>
  <c r="I840" i="2"/>
  <c r="V874" i="2"/>
  <c r="R972" i="2"/>
  <c r="P977" i="2"/>
  <c r="V500" i="2"/>
  <c r="O661" i="2"/>
  <c r="O654" i="2"/>
  <c r="C687" i="2"/>
  <c r="O688" i="2"/>
  <c r="P789" i="2"/>
  <c r="I839" i="2"/>
  <c r="I841" i="2"/>
  <c r="V875" i="2"/>
  <c r="O993" i="2"/>
  <c r="F1011" i="2"/>
  <c r="E231" i="4" s="1"/>
  <c r="F1009" i="2"/>
  <c r="C231" i="4" s="1"/>
  <c r="F1013" i="2"/>
  <c r="C1016" i="2" s="1"/>
  <c r="X996" i="2"/>
  <c r="U999" i="2" s="1"/>
  <c r="X995" i="2"/>
  <c r="U998" i="2" s="1"/>
  <c r="X994" i="2"/>
  <c r="E230" i="4" s="1"/>
  <c r="X453" i="1"/>
  <c r="U456" i="1" s="1"/>
  <c r="V456" i="1" s="1"/>
  <c r="X454" i="1" s="1"/>
  <c r="F1010" i="2"/>
  <c r="D231" i="4" s="1"/>
  <c r="F1012" i="2"/>
  <c r="C1015" i="2" s="1"/>
  <c r="F231" i="4" s="1"/>
  <c r="F1014" i="2"/>
  <c r="C1017" i="2" s="1"/>
  <c r="R991" i="2"/>
  <c r="R990" i="2"/>
  <c r="P994" i="2"/>
  <c r="O1001" i="2"/>
  <c r="L996" i="2"/>
  <c r="I999" i="2" s="1"/>
  <c r="L997" i="2"/>
  <c r="I1000" i="2" s="1"/>
  <c r="L992" i="2"/>
  <c r="C228" i="4" s="1"/>
  <c r="R450" i="1"/>
  <c r="L453" i="1"/>
  <c r="I456" i="1" s="1"/>
  <c r="J456" i="1" s="1"/>
  <c r="L454" i="1" s="1"/>
  <c r="F992" i="2"/>
  <c r="C227" i="4" s="1"/>
  <c r="F996" i="2"/>
  <c r="C999" i="2" s="1"/>
  <c r="F994" i="2"/>
  <c r="E227" i="4" s="1"/>
  <c r="X979" i="2"/>
  <c r="U982" i="2" s="1"/>
  <c r="X975" i="2"/>
  <c r="C226" i="4" s="1"/>
  <c r="X980" i="2"/>
  <c r="U983" i="2" s="1"/>
  <c r="F453" i="1"/>
  <c r="C456" i="1" s="1"/>
  <c r="D456" i="1" s="1"/>
  <c r="F454" i="1" s="1"/>
  <c r="F450" i="1"/>
  <c r="F448" i="1"/>
  <c r="F449" i="1"/>
  <c r="R974" i="2"/>
  <c r="R973" i="2"/>
  <c r="P975" i="2"/>
  <c r="O984" i="2"/>
  <c r="X436" i="1"/>
  <c r="U439" i="1" s="1"/>
  <c r="V439" i="1" s="1"/>
  <c r="X437" i="1" s="1"/>
  <c r="R432" i="1"/>
  <c r="R433" i="1"/>
  <c r="L976" i="2"/>
  <c r="D224" i="4" s="1"/>
  <c r="L978" i="2"/>
  <c r="I981" i="2" s="1"/>
  <c r="L977" i="2"/>
  <c r="E224" i="4" s="1"/>
  <c r="L436" i="1"/>
  <c r="I439" i="1" s="1"/>
  <c r="J439" i="1" s="1"/>
  <c r="L437" i="1" s="1"/>
  <c r="F993" i="2"/>
  <c r="D227" i="4" s="1"/>
  <c r="F995" i="2"/>
  <c r="C998" i="2" s="1"/>
  <c r="F227" i="4" s="1"/>
  <c r="F997" i="2"/>
  <c r="C1000" i="2" s="1"/>
  <c r="L993" i="2"/>
  <c r="D228" i="4" s="1"/>
  <c r="L995" i="2"/>
  <c r="I998" i="2" s="1"/>
  <c r="F228" i="4" s="1"/>
  <c r="X997" i="2"/>
  <c r="U1000" i="2" s="1"/>
  <c r="X992" i="2"/>
  <c r="C230" i="4" s="1"/>
  <c r="L994" i="2"/>
  <c r="E228" i="4" s="1"/>
  <c r="X993" i="2"/>
  <c r="D230" i="4" s="1"/>
  <c r="C976" i="2"/>
  <c r="C984" i="2"/>
  <c r="F977" i="2"/>
  <c r="E223" i="4" s="1"/>
  <c r="X963" i="2"/>
  <c r="U966" i="2" s="1"/>
  <c r="R959" i="2"/>
  <c r="D221" i="4" s="1"/>
  <c r="R963" i="2"/>
  <c r="O966" i="2" s="1"/>
  <c r="L963" i="2"/>
  <c r="I966" i="2" s="1"/>
  <c r="F432" i="1"/>
  <c r="F436" i="1"/>
  <c r="C439" i="1" s="1"/>
  <c r="D439" i="1" s="1"/>
  <c r="F437" i="1" s="1"/>
  <c r="F433" i="1"/>
  <c r="F431" i="1"/>
  <c r="V454" i="1"/>
  <c r="D454" i="1"/>
  <c r="J454" i="1"/>
  <c r="L448" i="1"/>
  <c r="L449" i="1"/>
  <c r="L450" i="1"/>
  <c r="R451" i="1"/>
  <c r="O454" i="1" s="1"/>
  <c r="R453" i="1"/>
  <c r="O456" i="1" s="1"/>
  <c r="P456" i="1" s="1"/>
  <c r="R449" i="1"/>
  <c r="X448" i="1"/>
  <c r="X449" i="1"/>
  <c r="X450" i="1"/>
  <c r="X417" i="1"/>
  <c r="U420" i="1" s="1"/>
  <c r="V420" i="1" s="1"/>
  <c r="X419" i="1"/>
  <c r="U422" i="1" s="1"/>
  <c r="V422" i="1" s="1"/>
  <c r="F978" i="2"/>
  <c r="C981" i="2" s="1"/>
  <c r="F223" i="4" s="1"/>
  <c r="F980" i="2"/>
  <c r="C983" i="2" s="1"/>
  <c r="X976" i="2"/>
  <c r="D226" i="4" s="1"/>
  <c r="X978" i="2"/>
  <c r="U981" i="2" s="1"/>
  <c r="F226" i="4" s="1"/>
  <c r="L980" i="2"/>
  <c r="I983" i="2" s="1"/>
  <c r="L975" i="2"/>
  <c r="C224" i="4" s="1"/>
  <c r="X977" i="2"/>
  <c r="E226" i="4" s="1"/>
  <c r="L979" i="2"/>
  <c r="I982" i="2" s="1"/>
  <c r="F963" i="2"/>
  <c r="C966" i="2" s="1"/>
  <c r="F960" i="2"/>
  <c r="E219" i="4" s="1"/>
  <c r="F958" i="2"/>
  <c r="C219" i="4" s="1"/>
  <c r="F959" i="2"/>
  <c r="D219" i="4" s="1"/>
  <c r="U950" i="2"/>
  <c r="X938" i="2"/>
  <c r="X941" i="2" s="1"/>
  <c r="C218" i="4" s="1"/>
  <c r="X939" i="2"/>
  <c r="X940" i="2"/>
  <c r="X946" i="2" s="1"/>
  <c r="U949" i="2" s="1"/>
  <c r="R942" i="2"/>
  <c r="D217" i="4" s="1"/>
  <c r="R943" i="2"/>
  <c r="E217" i="4" s="1"/>
  <c r="L946" i="2"/>
  <c r="I949" i="2" s="1"/>
  <c r="C942" i="2"/>
  <c r="C943" i="2"/>
  <c r="X929" i="2"/>
  <c r="U932" i="2" s="1"/>
  <c r="R419" i="1"/>
  <c r="O422" i="1" s="1"/>
  <c r="P422" i="1" s="1"/>
  <c r="R420" i="1" s="1"/>
  <c r="R929" i="2"/>
  <c r="O932" i="2" s="1"/>
  <c r="I925" i="2"/>
  <c r="F925" i="2"/>
  <c r="D211" i="4" s="1"/>
  <c r="F926" i="2"/>
  <c r="E211" i="4" s="1"/>
  <c r="L419" i="1"/>
  <c r="I422" i="1" s="1"/>
  <c r="J422" i="1" s="1"/>
  <c r="L420" i="1" s="1"/>
  <c r="F415" i="1"/>
  <c r="F416" i="1"/>
  <c r="V437" i="1"/>
  <c r="D437" i="1"/>
  <c r="J437" i="1"/>
  <c r="R434" i="1"/>
  <c r="O437" i="1" s="1"/>
  <c r="R435" i="1"/>
  <c r="O438" i="1" s="1"/>
  <c r="P438" i="1" s="1"/>
  <c r="R436" i="1"/>
  <c r="O439" i="1" s="1"/>
  <c r="P439" i="1" s="1"/>
  <c r="X431" i="1"/>
  <c r="X432" i="1"/>
  <c r="X433" i="1"/>
  <c r="L431" i="1"/>
  <c r="L432" i="1"/>
  <c r="L433" i="1"/>
  <c r="J964" i="2"/>
  <c r="V964" i="2"/>
  <c r="P964" i="2"/>
  <c r="D964" i="2"/>
  <c r="R962" i="2"/>
  <c r="O965" i="2" s="1"/>
  <c r="R958" i="2"/>
  <c r="C221" i="4" s="1"/>
  <c r="R960" i="2"/>
  <c r="E221" i="4" s="1"/>
  <c r="X958" i="2"/>
  <c r="C222" i="4" s="1"/>
  <c r="X959" i="2"/>
  <c r="D222" i="4" s="1"/>
  <c r="X960" i="2"/>
  <c r="E222" i="4" s="1"/>
  <c r="L958" i="2"/>
  <c r="C220" i="4" s="1"/>
  <c r="L959" i="2"/>
  <c r="D220" i="4" s="1"/>
  <c r="L960" i="2"/>
  <c r="E220" i="4" s="1"/>
  <c r="R944" i="2"/>
  <c r="O947" i="2" s="1"/>
  <c r="F217" i="4" s="1"/>
  <c r="R945" i="2"/>
  <c r="O948" i="2" s="1"/>
  <c r="R946" i="2"/>
  <c r="O949" i="2" s="1"/>
  <c r="L941" i="2"/>
  <c r="C216" i="4" s="1"/>
  <c r="L942" i="2"/>
  <c r="D216" i="4" s="1"/>
  <c r="L943" i="2"/>
  <c r="E216" i="4" s="1"/>
  <c r="X912" i="2"/>
  <c r="U915" i="2" s="1"/>
  <c r="R912" i="2"/>
  <c r="O915" i="2" s="1"/>
  <c r="L912" i="2"/>
  <c r="I915" i="2" s="1"/>
  <c r="F908" i="2"/>
  <c r="D207" i="4" s="1"/>
  <c r="F909" i="2"/>
  <c r="E207" i="4" s="1"/>
  <c r="X894" i="2"/>
  <c r="U897" i="2" s="1"/>
  <c r="X893" i="2"/>
  <c r="U896" i="2" s="1"/>
  <c r="F206" i="4" s="1"/>
  <c r="X895" i="2"/>
  <c r="U898" i="2" s="1"/>
  <c r="O899" i="2"/>
  <c r="P890" i="2"/>
  <c r="R887" i="2"/>
  <c r="R888" i="2"/>
  <c r="R894" i="2" s="1"/>
  <c r="O897" i="2" s="1"/>
  <c r="L895" i="2"/>
  <c r="I898" i="2" s="1"/>
  <c r="F891" i="2"/>
  <c r="D203" i="4" s="1"/>
  <c r="F895" i="2"/>
  <c r="C898" i="2" s="1"/>
  <c r="F892" i="2"/>
  <c r="E203" i="4" s="1"/>
  <c r="F890" i="2"/>
  <c r="C203" i="4" s="1"/>
  <c r="U874" i="2"/>
  <c r="U875" i="2"/>
  <c r="X870" i="2"/>
  <c r="X878" i="2" s="1"/>
  <c r="U881" i="2" s="1"/>
  <c r="X871" i="2"/>
  <c r="X872" i="2"/>
  <c r="R878" i="2"/>
  <c r="O881" i="2" s="1"/>
  <c r="R873" i="2"/>
  <c r="C201" i="4" s="1"/>
  <c r="R874" i="2"/>
  <c r="D201" i="4" s="1"/>
  <c r="R875" i="2"/>
  <c r="E201" i="4" s="1"/>
  <c r="X402" i="1"/>
  <c r="U405" i="1" s="1"/>
  <c r="V405" i="1" s="1"/>
  <c r="R398" i="1"/>
  <c r="R399" i="1"/>
  <c r="R402" i="1"/>
  <c r="O405" i="1" s="1"/>
  <c r="P405" i="1" s="1"/>
  <c r="R403" i="1" s="1"/>
  <c r="R397" i="1"/>
  <c r="L402" i="1"/>
  <c r="I405" i="1" s="1"/>
  <c r="J405" i="1" s="1"/>
  <c r="L403" i="1" s="1"/>
  <c r="L878" i="2"/>
  <c r="I881" i="2" s="1"/>
  <c r="F874" i="2"/>
  <c r="D199" i="4" s="1"/>
  <c r="F875" i="2"/>
  <c r="E199" i="4" s="1"/>
  <c r="F398" i="1"/>
  <c r="F399" i="1"/>
  <c r="V930" i="2"/>
  <c r="R924" i="2"/>
  <c r="C213" i="4" s="1"/>
  <c r="R925" i="2"/>
  <c r="D213" i="4" s="1"/>
  <c r="R926" i="2"/>
  <c r="E213" i="4" s="1"/>
  <c r="F927" i="2"/>
  <c r="C930" i="2" s="1"/>
  <c r="F211" i="4" s="1"/>
  <c r="F928" i="2"/>
  <c r="C931" i="2" s="1"/>
  <c r="F929" i="2"/>
  <c r="C932" i="2" s="1"/>
  <c r="X924" i="2"/>
  <c r="C214" i="4" s="1"/>
  <c r="X925" i="2"/>
  <c r="D214" i="4" s="1"/>
  <c r="X926" i="2"/>
  <c r="E214" i="4" s="1"/>
  <c r="J913" i="2"/>
  <c r="P913" i="2"/>
  <c r="V913" i="2"/>
  <c r="R907" i="2"/>
  <c r="C209" i="4" s="1"/>
  <c r="R908" i="2"/>
  <c r="D209" i="4" s="1"/>
  <c r="R909" i="2"/>
  <c r="E209" i="4" s="1"/>
  <c r="F910" i="2"/>
  <c r="C913" i="2" s="1"/>
  <c r="F207" i="4" s="1"/>
  <c r="F911" i="2"/>
  <c r="C914" i="2" s="1"/>
  <c r="F912" i="2"/>
  <c r="C915" i="2" s="1"/>
  <c r="L907" i="2"/>
  <c r="C208" i="4" s="1"/>
  <c r="L908" i="2"/>
  <c r="D208" i="4" s="1"/>
  <c r="L909" i="2"/>
  <c r="E208" i="4" s="1"/>
  <c r="X907" i="2"/>
  <c r="C210" i="4" s="1"/>
  <c r="X908" i="2"/>
  <c r="D210" i="4" s="1"/>
  <c r="X909" i="2"/>
  <c r="E210" i="4" s="1"/>
  <c r="J896" i="2"/>
  <c r="X890" i="2"/>
  <c r="C206" i="4" s="1"/>
  <c r="X891" i="2"/>
  <c r="D206" i="4" s="1"/>
  <c r="X892" i="2"/>
  <c r="E206" i="4" s="1"/>
  <c r="L890" i="2"/>
  <c r="C204" i="4" s="1"/>
  <c r="L891" i="2"/>
  <c r="D204" i="4" s="1"/>
  <c r="L892" i="2"/>
  <c r="E204" i="4" s="1"/>
  <c r="U865" i="2"/>
  <c r="U856" i="2"/>
  <c r="X853" i="2"/>
  <c r="X854" i="2"/>
  <c r="X860" i="2" s="1"/>
  <c r="U863" i="2" s="1"/>
  <c r="V856" i="2"/>
  <c r="R857" i="2"/>
  <c r="D197" i="4" s="1"/>
  <c r="R858" i="2"/>
  <c r="E197" i="4" s="1"/>
  <c r="L861" i="2"/>
  <c r="I864" i="2" s="1"/>
  <c r="F857" i="2"/>
  <c r="D195" i="4" s="1"/>
  <c r="F856" i="2"/>
  <c r="C195" i="4" s="1"/>
  <c r="F861" i="2"/>
  <c r="C864" i="2" s="1"/>
  <c r="F858" i="2"/>
  <c r="E195" i="4" s="1"/>
  <c r="U841" i="2"/>
  <c r="U848" i="2"/>
  <c r="V839" i="2"/>
  <c r="X838" i="2"/>
  <c r="X836" i="2"/>
  <c r="U839" i="2"/>
  <c r="R839" i="2"/>
  <c r="C193" i="4" s="1"/>
  <c r="R841" i="2"/>
  <c r="E193" i="4" s="1"/>
  <c r="R840" i="2"/>
  <c r="D193" i="4" s="1"/>
  <c r="X385" i="1"/>
  <c r="U388" i="1" s="1"/>
  <c r="V388" i="1" s="1"/>
  <c r="X386" i="1" s="1"/>
  <c r="R385" i="1"/>
  <c r="O388" i="1" s="1"/>
  <c r="P388" i="1" s="1"/>
  <c r="R380" i="1"/>
  <c r="R381" i="1"/>
  <c r="R382" i="1"/>
  <c r="L385" i="1"/>
  <c r="I388" i="1" s="1"/>
  <c r="J388" i="1" s="1"/>
  <c r="L386" i="1" s="1"/>
  <c r="F381" i="1"/>
  <c r="F382" i="1"/>
  <c r="L836" i="2"/>
  <c r="L837" i="2"/>
  <c r="L838" i="2"/>
  <c r="I848" i="2"/>
  <c r="X366" i="1"/>
  <c r="U369" i="1" s="1"/>
  <c r="V369" i="1" s="1"/>
  <c r="X368" i="1"/>
  <c r="U371" i="1" s="1"/>
  <c r="V371" i="1" s="1"/>
  <c r="F840" i="2"/>
  <c r="D191" i="4" s="1"/>
  <c r="F842" i="2"/>
  <c r="C845" i="2" s="1"/>
  <c r="F844" i="2"/>
  <c r="C847" i="2" s="1"/>
  <c r="F841" i="2"/>
  <c r="E191" i="4" s="1"/>
  <c r="R363" i="1"/>
  <c r="R365" i="1"/>
  <c r="R364" i="1"/>
  <c r="X827" i="2"/>
  <c r="U830" i="2" s="1"/>
  <c r="L367" i="1"/>
  <c r="I370" i="1" s="1"/>
  <c r="J370" i="1" s="1"/>
  <c r="R823" i="2"/>
  <c r="D189" i="4" s="1"/>
  <c r="R824" i="2"/>
  <c r="E189" i="4" s="1"/>
  <c r="F366" i="1"/>
  <c r="C369" i="1" s="1"/>
  <c r="D369" i="1" s="1"/>
  <c r="F368" i="1"/>
  <c r="C371" i="1" s="1"/>
  <c r="D371" i="1" s="1"/>
  <c r="F364" i="1"/>
  <c r="L368" i="1"/>
  <c r="I371" i="1" s="1"/>
  <c r="J371" i="1" s="1"/>
  <c r="F367" i="1"/>
  <c r="C370" i="1" s="1"/>
  <c r="D370" i="1" s="1"/>
  <c r="F363" i="1"/>
  <c r="F365" i="1"/>
  <c r="L364" i="1"/>
  <c r="L366" i="1"/>
  <c r="I369" i="1" s="1"/>
  <c r="J828" i="2"/>
  <c r="V828" i="2"/>
  <c r="D828" i="2"/>
  <c r="R825" i="2"/>
  <c r="O828" i="2" s="1"/>
  <c r="F189" i="4" s="1"/>
  <c r="R826" i="2"/>
  <c r="O829" i="2" s="1"/>
  <c r="R827" i="2"/>
  <c r="O830" i="2" s="1"/>
  <c r="X822" i="2"/>
  <c r="C190" i="4" s="1"/>
  <c r="X823" i="2"/>
  <c r="D190" i="4" s="1"/>
  <c r="X824" i="2"/>
  <c r="E190" i="4" s="1"/>
  <c r="L822" i="2"/>
  <c r="C188" i="4" s="1"/>
  <c r="L823" i="2"/>
  <c r="D188" i="4" s="1"/>
  <c r="L824" i="2"/>
  <c r="E188" i="4" s="1"/>
  <c r="J420" i="1"/>
  <c r="P420" i="1"/>
  <c r="L415" i="1"/>
  <c r="R414" i="1"/>
  <c r="R415" i="1"/>
  <c r="R416" i="1"/>
  <c r="F417" i="1"/>
  <c r="C420" i="1" s="1"/>
  <c r="F418" i="1"/>
  <c r="C421" i="1" s="1"/>
  <c r="D421" i="1" s="1"/>
  <c r="F419" i="1"/>
  <c r="C422" i="1" s="1"/>
  <c r="D422" i="1" s="1"/>
  <c r="L414" i="1"/>
  <c r="L416" i="1"/>
  <c r="X414" i="1"/>
  <c r="X415" i="1"/>
  <c r="X416" i="1"/>
  <c r="J403" i="1"/>
  <c r="P403" i="1"/>
  <c r="X403" i="1"/>
  <c r="V403" i="1"/>
  <c r="F400" i="1"/>
  <c r="C403" i="1" s="1"/>
  <c r="F401" i="1"/>
  <c r="C404" i="1" s="1"/>
  <c r="D404" i="1" s="1"/>
  <c r="F402" i="1"/>
  <c r="C405" i="1" s="1"/>
  <c r="D405" i="1" s="1"/>
  <c r="L397" i="1"/>
  <c r="L398" i="1"/>
  <c r="L399" i="1"/>
  <c r="X397" i="1"/>
  <c r="X398" i="1"/>
  <c r="X399" i="1"/>
  <c r="V386" i="1"/>
  <c r="J386" i="1"/>
  <c r="P386" i="1"/>
  <c r="R386" i="1"/>
  <c r="F384" i="1"/>
  <c r="C387" i="1" s="1"/>
  <c r="D387" i="1" s="1"/>
  <c r="L380" i="1"/>
  <c r="L381" i="1"/>
  <c r="L382" i="1"/>
  <c r="F383" i="1"/>
  <c r="C386" i="1" s="1"/>
  <c r="F385" i="1"/>
  <c r="C388" i="1" s="1"/>
  <c r="D388" i="1" s="1"/>
  <c r="X380" i="1"/>
  <c r="X381" i="1"/>
  <c r="X382" i="1"/>
  <c r="X350" i="1"/>
  <c r="U353" i="1" s="1"/>
  <c r="V353" i="1" s="1"/>
  <c r="X348" i="1"/>
  <c r="X809" i="2"/>
  <c r="U812" i="2" s="1"/>
  <c r="X810" i="2"/>
  <c r="U813" i="2" s="1"/>
  <c r="X808" i="2"/>
  <c r="U811" i="2" s="1"/>
  <c r="F186" i="4" s="1"/>
  <c r="R809" i="2"/>
  <c r="O812" i="2" s="1"/>
  <c r="R807" i="2"/>
  <c r="E185" i="4" s="1"/>
  <c r="R805" i="2"/>
  <c r="C185" i="4" s="1"/>
  <c r="R348" i="1"/>
  <c r="J806" i="2"/>
  <c r="L803" i="2"/>
  <c r="L804" i="2"/>
  <c r="F805" i="2"/>
  <c r="C183" i="4" s="1"/>
  <c r="F806" i="2"/>
  <c r="D183" i="4" s="1"/>
  <c r="F810" i="2"/>
  <c r="C813" i="2" s="1"/>
  <c r="F807" i="2"/>
  <c r="E183" i="4" s="1"/>
  <c r="L351" i="1"/>
  <c r="I354" i="1" s="1"/>
  <c r="J354" i="1" s="1"/>
  <c r="L352" i="1" s="1"/>
  <c r="X791" i="2"/>
  <c r="U794" i="2" s="1"/>
  <c r="X790" i="2"/>
  <c r="E182" i="4" s="1"/>
  <c r="X789" i="2"/>
  <c r="D182" i="4" s="1"/>
  <c r="R786" i="2"/>
  <c r="O797" i="2"/>
  <c r="L788" i="2"/>
  <c r="C180" i="4" s="1"/>
  <c r="F792" i="2"/>
  <c r="C795" i="2" s="1"/>
  <c r="F790" i="2"/>
  <c r="E179" i="4" s="1"/>
  <c r="F788" i="2"/>
  <c r="C179" i="4" s="1"/>
  <c r="X774" i="2"/>
  <c r="U777" i="2" s="1"/>
  <c r="X776" i="2"/>
  <c r="U779" i="2" s="1"/>
  <c r="X771" i="2"/>
  <c r="C178" i="4" s="1"/>
  <c r="X773" i="2"/>
  <c r="E178" i="4" s="1"/>
  <c r="X772" i="2"/>
  <c r="D178" i="4" s="1"/>
  <c r="X775" i="2"/>
  <c r="U778" i="2" s="1"/>
  <c r="F347" i="1"/>
  <c r="F346" i="1"/>
  <c r="F351" i="1"/>
  <c r="C354" i="1" s="1"/>
  <c r="D354" i="1" s="1"/>
  <c r="F352" i="1" s="1"/>
  <c r="F348" i="1"/>
  <c r="R771" i="2"/>
  <c r="C177" i="4" s="1"/>
  <c r="L776" i="2"/>
  <c r="I779" i="2" s="1"/>
  <c r="L775" i="2"/>
  <c r="I778" i="2" s="1"/>
  <c r="L774" i="2"/>
  <c r="I777" i="2" s="1"/>
  <c r="F176" i="4" s="1"/>
  <c r="P879" i="2"/>
  <c r="F876" i="2"/>
  <c r="C879" i="2" s="1"/>
  <c r="F199" i="4" s="1"/>
  <c r="F877" i="2"/>
  <c r="C880" i="2" s="1"/>
  <c r="F878" i="2"/>
  <c r="C881" i="2" s="1"/>
  <c r="L873" i="2"/>
  <c r="C200" i="4" s="1"/>
  <c r="L874" i="2"/>
  <c r="D200" i="4" s="1"/>
  <c r="L875" i="2"/>
  <c r="E200" i="4" s="1"/>
  <c r="D862" i="2"/>
  <c r="J862" i="2"/>
  <c r="R859" i="2"/>
  <c r="O862" i="2" s="1"/>
  <c r="F197" i="4" s="1"/>
  <c r="R860" i="2"/>
  <c r="O863" i="2" s="1"/>
  <c r="R861" i="2"/>
  <c r="O864" i="2" s="1"/>
  <c r="L856" i="2"/>
  <c r="C196" i="4" s="1"/>
  <c r="L857" i="2"/>
  <c r="D196" i="4" s="1"/>
  <c r="L858" i="2"/>
  <c r="E196" i="4" s="1"/>
  <c r="R842" i="2"/>
  <c r="O845" i="2" s="1"/>
  <c r="F193" i="4" s="1"/>
  <c r="R843" i="2"/>
  <c r="O846" i="2" s="1"/>
  <c r="R844" i="2"/>
  <c r="O847" i="2" s="1"/>
  <c r="V811" i="2"/>
  <c r="R808" i="2"/>
  <c r="O811" i="2" s="1"/>
  <c r="F185" i="4" s="1"/>
  <c r="R810" i="2"/>
  <c r="O813" i="2" s="1"/>
  <c r="X805" i="2"/>
  <c r="C186" i="4" s="1"/>
  <c r="R806" i="2"/>
  <c r="D185" i="4" s="1"/>
  <c r="X806" i="2"/>
  <c r="D186" i="4" s="1"/>
  <c r="X807" i="2"/>
  <c r="E186" i="4" s="1"/>
  <c r="F793" i="2"/>
  <c r="C796" i="2" s="1"/>
  <c r="F789" i="2"/>
  <c r="D179" i="4" s="1"/>
  <c r="F791" i="2"/>
  <c r="C794" i="2" s="1"/>
  <c r="F179" i="4" s="1"/>
  <c r="L789" i="2"/>
  <c r="D180" i="4" s="1"/>
  <c r="L791" i="2"/>
  <c r="I794" i="2" s="1"/>
  <c r="F180" i="4" s="1"/>
  <c r="X793" i="2"/>
  <c r="U796" i="2" s="1"/>
  <c r="X788" i="2"/>
  <c r="C182" i="4" s="1"/>
  <c r="L790" i="2"/>
  <c r="E180" i="4" s="1"/>
  <c r="X792" i="2"/>
  <c r="U795" i="2" s="1"/>
  <c r="C773" i="2"/>
  <c r="C780" i="2"/>
  <c r="F768" i="2"/>
  <c r="F769" i="2"/>
  <c r="X334" i="1"/>
  <c r="U337" i="1" s="1"/>
  <c r="V337" i="1" s="1"/>
  <c r="X335" i="1" s="1"/>
  <c r="X758" i="2"/>
  <c r="U761" i="2" s="1"/>
  <c r="X757" i="2"/>
  <c r="U760" i="2" s="1"/>
  <c r="X754" i="2"/>
  <c r="C174" i="4" s="1"/>
  <c r="X755" i="2"/>
  <c r="D174" i="4" s="1"/>
  <c r="X756" i="2"/>
  <c r="E174" i="4" s="1"/>
  <c r="R754" i="2"/>
  <c r="C173" i="4" s="1"/>
  <c r="R330" i="1"/>
  <c r="R331" i="1"/>
  <c r="R334" i="1"/>
  <c r="O337" i="1" s="1"/>
  <c r="P337" i="1" s="1"/>
  <c r="R335" i="1" s="1"/>
  <c r="R329" i="1"/>
  <c r="L758" i="2"/>
  <c r="I761" i="2" s="1"/>
  <c r="L759" i="2"/>
  <c r="I762" i="2" s="1"/>
  <c r="L757" i="2"/>
  <c r="I760" i="2" s="1"/>
  <c r="F752" i="2"/>
  <c r="F753" i="2"/>
  <c r="C756" i="2"/>
  <c r="X741" i="2"/>
  <c r="U744" i="2" s="1"/>
  <c r="X740" i="2"/>
  <c r="U743" i="2" s="1"/>
  <c r="F170" i="4" s="1"/>
  <c r="X742" i="2"/>
  <c r="U745" i="2" s="1"/>
  <c r="R741" i="2"/>
  <c r="O744" i="2" s="1"/>
  <c r="R742" i="2"/>
  <c r="O745" i="2" s="1"/>
  <c r="R740" i="2"/>
  <c r="O743" i="2" s="1"/>
  <c r="R737" i="2"/>
  <c r="C169" i="4" s="1"/>
  <c r="R738" i="2"/>
  <c r="D169" i="4" s="1"/>
  <c r="R739" i="2"/>
  <c r="E169" i="4" s="1"/>
  <c r="L736" i="2"/>
  <c r="I746" i="2"/>
  <c r="L734" i="2"/>
  <c r="L735" i="2"/>
  <c r="I737" i="2"/>
  <c r="X725" i="2"/>
  <c r="U728" i="2" s="1"/>
  <c r="X724" i="2"/>
  <c r="U727" i="2" s="1"/>
  <c r="X723" i="2"/>
  <c r="U726" i="2" s="1"/>
  <c r="F166" i="4" s="1"/>
  <c r="L332" i="1"/>
  <c r="I335" i="1" s="1"/>
  <c r="J335" i="1" s="1"/>
  <c r="L333" i="1"/>
  <c r="I336" i="1" s="1"/>
  <c r="J336" i="1" s="1"/>
  <c r="L334" i="1"/>
  <c r="I337" i="1" s="1"/>
  <c r="J337" i="1" s="1"/>
  <c r="R724" i="2"/>
  <c r="O727" i="2" s="1"/>
  <c r="R723" i="2"/>
  <c r="O726" i="2" s="1"/>
  <c r="R725" i="2"/>
  <c r="O728" i="2" s="1"/>
  <c r="R721" i="2"/>
  <c r="D165" i="4" s="1"/>
  <c r="R722" i="2"/>
  <c r="E165" i="4" s="1"/>
  <c r="R720" i="2"/>
  <c r="C165" i="4" s="1"/>
  <c r="L719" i="2"/>
  <c r="J721" i="2"/>
  <c r="J720" i="2"/>
  <c r="L717" i="2"/>
  <c r="L723" i="2" s="1"/>
  <c r="I726" i="2" s="1"/>
  <c r="I720" i="2"/>
  <c r="I729" i="2"/>
  <c r="X708" i="2"/>
  <c r="U711" i="2" s="1"/>
  <c r="P703" i="2"/>
  <c r="P704" i="2"/>
  <c r="P705" i="2"/>
  <c r="R704" i="2"/>
  <c r="D161" i="4" s="1"/>
  <c r="R705" i="2"/>
  <c r="E161" i="4" s="1"/>
  <c r="L704" i="2"/>
  <c r="D160" i="4" s="1"/>
  <c r="L705" i="2"/>
  <c r="E160" i="4" s="1"/>
  <c r="F704" i="2"/>
  <c r="D159" i="4" s="1"/>
  <c r="F708" i="2"/>
  <c r="C711" i="2" s="1"/>
  <c r="X690" i="2"/>
  <c r="U693" i="2" s="1"/>
  <c r="X691" i="2"/>
  <c r="U694" i="2" s="1"/>
  <c r="X689" i="2"/>
  <c r="U692" i="2" s="1"/>
  <c r="R683" i="2"/>
  <c r="R688" i="2" s="1"/>
  <c r="E157" i="4" s="1"/>
  <c r="R685" i="2"/>
  <c r="O686" i="2"/>
  <c r="F329" i="1"/>
  <c r="F330" i="1"/>
  <c r="F331" i="1"/>
  <c r="L691" i="2"/>
  <c r="I694" i="2" s="1"/>
  <c r="L687" i="2"/>
  <c r="D156" i="4" s="1"/>
  <c r="L690" i="2"/>
  <c r="I693" i="2" s="1"/>
  <c r="L689" i="2"/>
  <c r="I692" i="2" s="1"/>
  <c r="C695" i="2"/>
  <c r="F683" i="2"/>
  <c r="F684" i="2"/>
  <c r="F685" i="2"/>
  <c r="C686" i="2"/>
  <c r="X316" i="1"/>
  <c r="U319" i="1" s="1"/>
  <c r="V319" i="1" s="1"/>
  <c r="X314" i="1"/>
  <c r="R755" i="2"/>
  <c r="D173" i="4" s="1"/>
  <c r="R756" i="2"/>
  <c r="E173" i="4" s="1"/>
  <c r="R757" i="2"/>
  <c r="O760" i="2" s="1"/>
  <c r="F173" i="4" s="1"/>
  <c r="R759" i="2"/>
  <c r="O762" i="2" s="1"/>
  <c r="R772" i="2"/>
  <c r="D177" i="4" s="1"/>
  <c r="R773" i="2"/>
  <c r="E177" i="4" s="1"/>
  <c r="R774" i="2"/>
  <c r="O777" i="2" s="1"/>
  <c r="F177" i="4" s="1"/>
  <c r="R776" i="2"/>
  <c r="O779" i="2" s="1"/>
  <c r="R758" i="2"/>
  <c r="O761" i="2" s="1"/>
  <c r="R775" i="2"/>
  <c r="O778" i="2" s="1"/>
  <c r="L754" i="2"/>
  <c r="C172" i="4" s="1"/>
  <c r="L755" i="2"/>
  <c r="D172" i="4" s="1"/>
  <c r="L756" i="2"/>
  <c r="E172" i="4" s="1"/>
  <c r="L771" i="2"/>
  <c r="C176" i="4" s="1"/>
  <c r="L772" i="2"/>
  <c r="D176" i="4" s="1"/>
  <c r="L773" i="2"/>
  <c r="E176" i="4" s="1"/>
  <c r="F721" i="2"/>
  <c r="D163" i="4" s="1"/>
  <c r="F722" i="2"/>
  <c r="E163" i="4" s="1"/>
  <c r="F724" i="2"/>
  <c r="C727" i="2" s="1"/>
  <c r="F738" i="2"/>
  <c r="D167" i="4" s="1"/>
  <c r="F739" i="2"/>
  <c r="E167" i="4" s="1"/>
  <c r="F741" i="2"/>
  <c r="C744" i="2" s="1"/>
  <c r="L724" i="2"/>
  <c r="I727" i="2" s="1"/>
  <c r="F723" i="2"/>
  <c r="C726" i="2" s="1"/>
  <c r="F163" i="4" s="1"/>
  <c r="F725" i="2"/>
  <c r="C728" i="2" s="1"/>
  <c r="F740" i="2"/>
  <c r="C743" i="2" s="1"/>
  <c r="F167" i="4" s="1"/>
  <c r="F742" i="2"/>
  <c r="C745" i="2" s="1"/>
  <c r="X720" i="2"/>
  <c r="C166" i="4" s="1"/>
  <c r="X721" i="2"/>
  <c r="D166" i="4" s="1"/>
  <c r="X722" i="2"/>
  <c r="E166" i="4" s="1"/>
  <c r="X737" i="2"/>
  <c r="C170" i="4" s="1"/>
  <c r="X738" i="2"/>
  <c r="D170" i="4" s="1"/>
  <c r="X739" i="2"/>
  <c r="E170" i="4" s="1"/>
  <c r="V709" i="2"/>
  <c r="D709" i="2"/>
  <c r="J709" i="2"/>
  <c r="F707" i="2"/>
  <c r="C710" i="2" s="1"/>
  <c r="L707" i="2"/>
  <c r="I710" i="2" s="1"/>
  <c r="L708" i="2"/>
  <c r="I711" i="2" s="1"/>
  <c r="F703" i="2"/>
  <c r="C159" i="4" s="1"/>
  <c r="F705" i="2"/>
  <c r="E159" i="4" s="1"/>
  <c r="L703" i="2"/>
  <c r="C160" i="4" s="1"/>
  <c r="X703" i="2"/>
  <c r="C162" i="4" s="1"/>
  <c r="X704" i="2"/>
  <c r="D162" i="4" s="1"/>
  <c r="X705" i="2"/>
  <c r="E162" i="4" s="1"/>
  <c r="X673" i="2"/>
  <c r="U676" i="2" s="1"/>
  <c r="X671" i="2"/>
  <c r="E154" i="4" s="1"/>
  <c r="X669" i="2"/>
  <c r="C154" i="4" s="1"/>
  <c r="X672" i="2"/>
  <c r="U675" i="2" s="1"/>
  <c r="F154" i="4" s="1"/>
  <c r="X670" i="2"/>
  <c r="D154" i="4" s="1"/>
  <c r="V318" i="1"/>
  <c r="X312" i="1"/>
  <c r="X317" i="1"/>
  <c r="U320" i="1" s="1"/>
  <c r="V320" i="1" s="1"/>
  <c r="X318" i="1" s="1"/>
  <c r="X313" i="1"/>
  <c r="R670" i="2"/>
  <c r="D153" i="4" s="1"/>
  <c r="R674" i="2"/>
  <c r="O677" i="2" s="1"/>
  <c r="R366" i="1"/>
  <c r="O369" i="1" s="1"/>
  <c r="R367" i="1"/>
  <c r="O370" i="1" s="1"/>
  <c r="P370" i="1" s="1"/>
  <c r="R368" i="1"/>
  <c r="O371" i="1" s="1"/>
  <c r="P371" i="1" s="1"/>
  <c r="X363" i="1"/>
  <c r="X364" i="1"/>
  <c r="X365" i="1"/>
  <c r="J352" i="1"/>
  <c r="D352" i="1"/>
  <c r="R349" i="1"/>
  <c r="O352" i="1" s="1"/>
  <c r="R351" i="1"/>
  <c r="O354" i="1" s="1"/>
  <c r="P354" i="1" s="1"/>
  <c r="X347" i="1"/>
  <c r="X349" i="1"/>
  <c r="U352" i="1" s="1"/>
  <c r="X351" i="1"/>
  <c r="U354" i="1" s="1"/>
  <c r="V354" i="1" s="1"/>
  <c r="R347" i="1"/>
  <c r="L346" i="1"/>
  <c r="L347" i="1"/>
  <c r="L348" i="1"/>
  <c r="R310" i="1"/>
  <c r="R311" i="1"/>
  <c r="R314" i="1" s="1"/>
  <c r="L317" i="1"/>
  <c r="I320" i="1" s="1"/>
  <c r="J320" i="1" s="1"/>
  <c r="L318" i="1" s="1"/>
  <c r="F312" i="1"/>
  <c r="F313" i="1"/>
  <c r="F317" i="1"/>
  <c r="C320" i="1" s="1"/>
  <c r="D320" i="1" s="1"/>
  <c r="F314" i="1"/>
  <c r="I670" i="2"/>
  <c r="I678" i="2"/>
  <c r="I671" i="2"/>
  <c r="L666" i="2"/>
  <c r="L667" i="2"/>
  <c r="L670" i="2" s="1"/>
  <c r="D152" i="4" s="1"/>
  <c r="F674" i="2"/>
  <c r="C677" i="2" s="1"/>
  <c r="F671" i="2"/>
  <c r="E151" i="4" s="1"/>
  <c r="F670" i="2"/>
  <c r="D151" i="4" s="1"/>
  <c r="F669" i="2"/>
  <c r="C151" i="4" s="1"/>
  <c r="X652" i="2"/>
  <c r="C150" i="4" s="1"/>
  <c r="R651" i="2"/>
  <c r="R650" i="2"/>
  <c r="O652" i="2"/>
  <c r="L657" i="2"/>
  <c r="I660" i="2" s="1"/>
  <c r="L653" i="2"/>
  <c r="D148" i="4" s="1"/>
  <c r="L654" i="2"/>
  <c r="E148" i="4" s="1"/>
  <c r="F653" i="2"/>
  <c r="D147" i="4" s="1"/>
  <c r="F652" i="2"/>
  <c r="C147" i="4" s="1"/>
  <c r="F657" i="2"/>
  <c r="C660" i="2" s="1"/>
  <c r="F654" i="2"/>
  <c r="E147" i="4" s="1"/>
  <c r="X300" i="1"/>
  <c r="U303" i="1" s="1"/>
  <c r="V303" i="1" s="1"/>
  <c r="X301" i="1" s="1"/>
  <c r="X654" i="2"/>
  <c r="E150" i="4" s="1"/>
  <c r="X655" i="2"/>
  <c r="U658" i="2" s="1"/>
  <c r="U636" i="2"/>
  <c r="X640" i="2"/>
  <c r="U643" i="2" s="1"/>
  <c r="R640" i="2"/>
  <c r="O643" i="2" s="1"/>
  <c r="R636" i="2"/>
  <c r="D145" i="4" s="1"/>
  <c r="R635" i="2"/>
  <c r="C145" i="4" s="1"/>
  <c r="R637" i="2"/>
  <c r="E145" i="4" s="1"/>
  <c r="L636" i="2"/>
  <c r="D144" i="4" s="1"/>
  <c r="L640" i="2"/>
  <c r="I643" i="2" s="1"/>
  <c r="C637" i="2"/>
  <c r="D635" i="2"/>
  <c r="X621" i="2"/>
  <c r="U624" i="2" s="1"/>
  <c r="F142" i="4" s="1"/>
  <c r="X622" i="2"/>
  <c r="U625" i="2" s="1"/>
  <c r="X623" i="2"/>
  <c r="U626" i="2" s="1"/>
  <c r="R620" i="2"/>
  <c r="E141" i="4" s="1"/>
  <c r="R622" i="2"/>
  <c r="O625" i="2" s="1"/>
  <c r="R618" i="2"/>
  <c r="C141" i="4" s="1"/>
  <c r="L616" i="2"/>
  <c r="L621" i="2" s="1"/>
  <c r="I624" i="2" s="1"/>
  <c r="L617" i="2"/>
  <c r="L623" i="2" s="1"/>
  <c r="I626" i="2" s="1"/>
  <c r="I627" i="2"/>
  <c r="I618" i="2"/>
  <c r="I620" i="2"/>
  <c r="F619" i="2"/>
  <c r="D139" i="4" s="1"/>
  <c r="F623" i="2"/>
  <c r="C626" i="2" s="1"/>
  <c r="F620" i="2"/>
  <c r="E139" i="4" s="1"/>
  <c r="F618" i="2"/>
  <c r="C139" i="4" s="1"/>
  <c r="X602" i="2"/>
  <c r="D138" i="4" s="1"/>
  <c r="X604" i="2"/>
  <c r="U607" i="2" s="1"/>
  <c r="F138" i="4" s="1"/>
  <c r="X603" i="2"/>
  <c r="E138" i="4" s="1"/>
  <c r="R296" i="1"/>
  <c r="R297" i="1"/>
  <c r="R604" i="2"/>
  <c r="O607" i="2" s="1"/>
  <c r="R606" i="2"/>
  <c r="O609" i="2" s="1"/>
  <c r="R602" i="2"/>
  <c r="D137" i="4" s="1"/>
  <c r="L606" i="2"/>
  <c r="I609" i="2" s="1"/>
  <c r="L605" i="2"/>
  <c r="I608" i="2" s="1"/>
  <c r="L603" i="2"/>
  <c r="E136" i="4" s="1"/>
  <c r="L601" i="2"/>
  <c r="C136" i="4" s="1"/>
  <c r="L300" i="1"/>
  <c r="I303" i="1" s="1"/>
  <c r="J303" i="1" s="1"/>
  <c r="L301" i="1" s="1"/>
  <c r="F601" i="2"/>
  <c r="C135" i="4" s="1"/>
  <c r="F603" i="2"/>
  <c r="E135" i="4" s="1"/>
  <c r="F295" i="1"/>
  <c r="F296" i="1"/>
  <c r="F300" i="1"/>
  <c r="C303" i="1" s="1"/>
  <c r="D303" i="1" s="1"/>
  <c r="F301" i="1" s="1"/>
  <c r="F297" i="1"/>
  <c r="X656" i="2"/>
  <c r="U659" i="2" s="1"/>
  <c r="X653" i="2"/>
  <c r="D150" i="4" s="1"/>
  <c r="X657" i="2"/>
  <c r="U660" i="2" s="1"/>
  <c r="J658" i="2"/>
  <c r="L686" i="2"/>
  <c r="C156" i="4" s="1"/>
  <c r="L688" i="2"/>
  <c r="E156" i="4" s="1"/>
  <c r="L652" i="2"/>
  <c r="C148" i="4" s="1"/>
  <c r="X674" i="2"/>
  <c r="U677" i="2" s="1"/>
  <c r="X686" i="2"/>
  <c r="C158" i="4" s="1"/>
  <c r="X687" i="2"/>
  <c r="D158" i="4" s="1"/>
  <c r="X688" i="2"/>
  <c r="E158" i="4" s="1"/>
  <c r="J641" i="2"/>
  <c r="P641" i="2"/>
  <c r="F638" i="2"/>
  <c r="C641" i="2" s="1"/>
  <c r="F143" i="4" s="1"/>
  <c r="L639" i="2"/>
  <c r="I642" i="2" s="1"/>
  <c r="F636" i="2"/>
  <c r="D143" i="4" s="1"/>
  <c r="L635" i="2"/>
  <c r="C144" i="4" s="1"/>
  <c r="L637" i="2"/>
  <c r="E144" i="4" s="1"/>
  <c r="X637" i="2"/>
  <c r="E146" i="4" s="1"/>
  <c r="D624" i="2"/>
  <c r="L622" i="2"/>
  <c r="I625" i="2" s="1"/>
  <c r="R621" i="2"/>
  <c r="O624" i="2" s="1"/>
  <c r="F141" i="4" s="1"/>
  <c r="R623" i="2"/>
  <c r="O626" i="2" s="1"/>
  <c r="R619" i="2"/>
  <c r="D141" i="4" s="1"/>
  <c r="X618" i="2"/>
  <c r="C142" i="4" s="1"/>
  <c r="X619" i="2"/>
  <c r="D142" i="4" s="1"/>
  <c r="X620" i="2"/>
  <c r="E142" i="4" s="1"/>
  <c r="V584" i="2"/>
  <c r="U586" i="2"/>
  <c r="U593" i="2"/>
  <c r="X583" i="2"/>
  <c r="X589" i="2"/>
  <c r="U592" i="2" s="1"/>
  <c r="R589" i="2"/>
  <c r="O592" i="2" s="1"/>
  <c r="R585" i="2"/>
  <c r="D133" i="4" s="1"/>
  <c r="R587" i="2"/>
  <c r="O590" i="2" s="1"/>
  <c r="L588" i="2"/>
  <c r="I591" i="2" s="1"/>
  <c r="L585" i="2"/>
  <c r="D132" i="4" s="1"/>
  <c r="L587" i="2"/>
  <c r="I590" i="2" s="1"/>
  <c r="F132" i="4" s="1"/>
  <c r="X283" i="1"/>
  <c r="U286" i="1" s="1"/>
  <c r="V286" i="1" s="1"/>
  <c r="X284" i="1" s="1"/>
  <c r="F602" i="2"/>
  <c r="D135" i="4" s="1"/>
  <c r="F604" i="2"/>
  <c r="C607" i="2" s="1"/>
  <c r="F135" i="4" s="1"/>
  <c r="F606" i="2"/>
  <c r="C609" i="2" s="1"/>
  <c r="X601" i="2"/>
  <c r="C138" i="4" s="1"/>
  <c r="X605" i="2"/>
  <c r="U608" i="2" s="1"/>
  <c r="R601" i="2"/>
  <c r="C137" i="4" s="1"/>
  <c r="L602" i="2"/>
  <c r="D136" i="4" s="1"/>
  <c r="R603" i="2"/>
  <c r="E137" i="4" s="1"/>
  <c r="L604" i="2"/>
  <c r="I607" i="2" s="1"/>
  <c r="F136" i="4" s="1"/>
  <c r="R605" i="2"/>
  <c r="O608" i="2" s="1"/>
  <c r="X606" i="2"/>
  <c r="U609" i="2" s="1"/>
  <c r="F582" i="2"/>
  <c r="F583" i="2"/>
  <c r="F589" i="2" s="1"/>
  <c r="C592" i="2" s="1"/>
  <c r="D585" i="2"/>
  <c r="C586" i="2"/>
  <c r="F584" i="2"/>
  <c r="C131" i="4" s="1"/>
  <c r="X571" i="2"/>
  <c r="U574" i="2" s="1"/>
  <c r="X572" i="2"/>
  <c r="U575" i="2" s="1"/>
  <c r="X570" i="2"/>
  <c r="U573" i="2" s="1"/>
  <c r="R570" i="2"/>
  <c r="O573" i="2" s="1"/>
  <c r="R572" i="2"/>
  <c r="O575" i="2" s="1"/>
  <c r="R568" i="2"/>
  <c r="D129" i="4" s="1"/>
  <c r="I576" i="2"/>
  <c r="L564" i="2"/>
  <c r="L570" i="2" s="1"/>
  <c r="I573" i="2" s="1"/>
  <c r="F128" i="4" s="1"/>
  <c r="L565" i="2"/>
  <c r="L566" i="2"/>
  <c r="J567" i="2"/>
  <c r="F568" i="2"/>
  <c r="D127" i="4" s="1"/>
  <c r="F567" i="2"/>
  <c r="C127" i="4" s="1"/>
  <c r="F572" i="2"/>
  <c r="C575" i="2" s="1"/>
  <c r="F569" i="2"/>
  <c r="E127" i="4" s="1"/>
  <c r="X555" i="2"/>
  <c r="U558" i="2" s="1"/>
  <c r="R551" i="2"/>
  <c r="D125" i="4" s="1"/>
  <c r="R555" i="2"/>
  <c r="O558" i="2" s="1"/>
  <c r="J550" i="2"/>
  <c r="I550" i="2"/>
  <c r="F551" i="2"/>
  <c r="D123" i="4" s="1"/>
  <c r="F550" i="2"/>
  <c r="C123" i="4" s="1"/>
  <c r="F552" i="2"/>
  <c r="E123" i="4" s="1"/>
  <c r="F555" i="2"/>
  <c r="C558" i="2" s="1"/>
  <c r="R283" i="1"/>
  <c r="O286" i="1" s="1"/>
  <c r="P286" i="1" s="1"/>
  <c r="R284" i="1" s="1"/>
  <c r="X538" i="2"/>
  <c r="U541" i="2" s="1"/>
  <c r="O533" i="2"/>
  <c r="O534" i="2"/>
  <c r="L538" i="2"/>
  <c r="I541" i="2" s="1"/>
  <c r="F533" i="2"/>
  <c r="C119" i="4" s="1"/>
  <c r="F538" i="2"/>
  <c r="C541" i="2" s="1"/>
  <c r="F535" i="2"/>
  <c r="E119" i="4" s="1"/>
  <c r="F534" i="2"/>
  <c r="D119" i="4" s="1"/>
  <c r="X520" i="2"/>
  <c r="U523" i="2" s="1"/>
  <c r="X519" i="2"/>
  <c r="U522" i="2" s="1"/>
  <c r="F118" i="4" s="1"/>
  <c r="X521" i="2"/>
  <c r="U524" i="2" s="1"/>
  <c r="P517" i="2"/>
  <c r="R513" i="2"/>
  <c r="R521" i="2" s="1"/>
  <c r="O524" i="2" s="1"/>
  <c r="R514" i="2"/>
  <c r="R520" i="2" s="1"/>
  <c r="O523" i="2" s="1"/>
  <c r="L521" i="2"/>
  <c r="I524" i="2" s="1"/>
  <c r="F517" i="2"/>
  <c r="D115" i="4" s="1"/>
  <c r="F521" i="2"/>
  <c r="C524" i="2" s="1"/>
  <c r="F518" i="2"/>
  <c r="E115" i="4" s="1"/>
  <c r="F516" i="2"/>
  <c r="C115" i="4" s="1"/>
  <c r="U499" i="2"/>
  <c r="U500" i="2"/>
  <c r="U501" i="2"/>
  <c r="X496" i="2"/>
  <c r="X497" i="2"/>
  <c r="X498" i="2"/>
  <c r="V499" i="2"/>
  <c r="R500" i="2"/>
  <c r="D113" i="4" s="1"/>
  <c r="R501" i="2"/>
  <c r="E113" i="4" s="1"/>
  <c r="L283" i="1"/>
  <c r="I286" i="1" s="1"/>
  <c r="J286" i="1" s="1"/>
  <c r="F279" i="1"/>
  <c r="F280" i="1"/>
  <c r="L504" i="2"/>
  <c r="I507" i="2" s="1"/>
  <c r="F499" i="2"/>
  <c r="C111" i="4" s="1"/>
  <c r="F500" i="2"/>
  <c r="D111" i="4" s="1"/>
  <c r="F504" i="2"/>
  <c r="C507" i="2" s="1"/>
  <c r="F501" i="2"/>
  <c r="E111" i="4" s="1"/>
  <c r="V556" i="2"/>
  <c r="P556" i="2"/>
  <c r="D556" i="2"/>
  <c r="L589" i="2"/>
  <c r="I592" i="2" s="1"/>
  <c r="L584" i="2"/>
  <c r="C132" i="4" s="1"/>
  <c r="L586" i="2"/>
  <c r="E132" i="4" s="1"/>
  <c r="R554" i="2"/>
  <c r="O557" i="2" s="1"/>
  <c r="R571" i="2"/>
  <c r="O574" i="2" s="1"/>
  <c r="R588" i="2"/>
  <c r="O591" i="2" s="1"/>
  <c r="R550" i="2"/>
  <c r="C125" i="4" s="1"/>
  <c r="R552" i="2"/>
  <c r="E125" i="4" s="1"/>
  <c r="R567" i="2"/>
  <c r="C129" i="4" s="1"/>
  <c r="R569" i="2"/>
  <c r="E129" i="4" s="1"/>
  <c r="R584" i="2"/>
  <c r="C133" i="4" s="1"/>
  <c r="R586" i="2"/>
  <c r="E133" i="4" s="1"/>
  <c r="X550" i="2"/>
  <c r="C126" i="4" s="1"/>
  <c r="X551" i="2"/>
  <c r="D126" i="4" s="1"/>
  <c r="X552" i="2"/>
  <c r="E126" i="4" s="1"/>
  <c r="X567" i="2"/>
  <c r="C130" i="4" s="1"/>
  <c r="X568" i="2"/>
  <c r="D130" i="4" s="1"/>
  <c r="X569" i="2"/>
  <c r="E130" i="4" s="1"/>
  <c r="X584" i="2"/>
  <c r="C134" i="4" s="1"/>
  <c r="D539" i="2"/>
  <c r="J539" i="2"/>
  <c r="R538" i="2"/>
  <c r="O541" i="2" s="1"/>
  <c r="X533" i="2"/>
  <c r="C122" i="4" s="1"/>
  <c r="X534" i="2"/>
  <c r="D122" i="4" s="1"/>
  <c r="X535" i="2"/>
  <c r="E122" i="4" s="1"/>
  <c r="L533" i="2"/>
  <c r="C120" i="4" s="1"/>
  <c r="L534" i="2"/>
  <c r="D120" i="4" s="1"/>
  <c r="L535" i="2"/>
  <c r="E120" i="4" s="1"/>
  <c r="J522" i="2"/>
  <c r="V522" i="2"/>
  <c r="X516" i="2"/>
  <c r="C118" i="4" s="1"/>
  <c r="X517" i="2"/>
  <c r="D118" i="4" s="1"/>
  <c r="X518" i="2"/>
  <c r="E118" i="4" s="1"/>
  <c r="L516" i="2"/>
  <c r="C116" i="4" s="1"/>
  <c r="L517" i="2"/>
  <c r="D116" i="4" s="1"/>
  <c r="L518" i="2"/>
  <c r="E116" i="4" s="1"/>
  <c r="V335" i="1"/>
  <c r="P335" i="1"/>
  <c r="F332" i="1"/>
  <c r="C335" i="1" s="1"/>
  <c r="F333" i="1"/>
  <c r="C336" i="1" s="1"/>
  <c r="D336" i="1" s="1"/>
  <c r="F334" i="1"/>
  <c r="C337" i="1" s="1"/>
  <c r="D337" i="1" s="1"/>
  <c r="L329" i="1"/>
  <c r="L330" i="1"/>
  <c r="L331" i="1"/>
  <c r="X329" i="1"/>
  <c r="X330" i="1"/>
  <c r="X331" i="1"/>
  <c r="J318" i="1"/>
  <c r="L312" i="1"/>
  <c r="L313" i="1"/>
  <c r="L314" i="1"/>
  <c r="J301" i="1"/>
  <c r="V301" i="1"/>
  <c r="D301" i="1"/>
  <c r="R298" i="1"/>
  <c r="O301" i="1" s="1"/>
  <c r="R299" i="1"/>
  <c r="O302" i="1" s="1"/>
  <c r="P302" i="1" s="1"/>
  <c r="R300" i="1"/>
  <c r="O303" i="1" s="1"/>
  <c r="P303" i="1" s="1"/>
  <c r="X295" i="1"/>
  <c r="X296" i="1"/>
  <c r="X297" i="1"/>
  <c r="L295" i="1"/>
  <c r="L296" i="1"/>
  <c r="L297" i="1"/>
  <c r="L284" i="1"/>
  <c r="J284" i="1"/>
  <c r="P284" i="1"/>
  <c r="V284" i="1"/>
  <c r="R278" i="1"/>
  <c r="R279" i="1"/>
  <c r="R280" i="1"/>
  <c r="F281" i="1"/>
  <c r="C284" i="1" s="1"/>
  <c r="F282" i="1"/>
  <c r="C285" i="1" s="1"/>
  <c r="D285" i="1" s="1"/>
  <c r="F283" i="1"/>
  <c r="C286" i="1" s="1"/>
  <c r="D286" i="1" s="1"/>
  <c r="L278" i="1"/>
  <c r="L279" i="1"/>
  <c r="L280" i="1"/>
  <c r="X278" i="1"/>
  <c r="X279" i="1"/>
  <c r="X280" i="1"/>
  <c r="X246" i="1"/>
  <c r="X247" i="1"/>
  <c r="U250" i="1" s="1"/>
  <c r="V250" i="1" s="1"/>
  <c r="R262" i="1"/>
  <c r="R263" i="1"/>
  <c r="F261" i="1"/>
  <c r="F266" i="1"/>
  <c r="C269" i="1" s="1"/>
  <c r="D269" i="1" s="1"/>
  <c r="F267" i="1" s="1"/>
  <c r="F263" i="1"/>
  <c r="X248" i="1"/>
  <c r="U251" i="1" s="1"/>
  <c r="V251" i="1" s="1"/>
  <c r="L266" i="1"/>
  <c r="I269" i="1" s="1"/>
  <c r="J269" i="1" s="1"/>
  <c r="L267" i="1" s="1"/>
  <c r="F248" i="1"/>
  <c r="C251" i="1" s="1"/>
  <c r="D251" i="1" s="1"/>
  <c r="X266" i="1"/>
  <c r="U269" i="1" s="1"/>
  <c r="V269" i="1" s="1"/>
  <c r="X267" i="1" s="1"/>
  <c r="F262" i="1"/>
  <c r="J505" i="2"/>
  <c r="D505" i="2"/>
  <c r="R502" i="2"/>
  <c r="O505" i="2" s="1"/>
  <c r="F113" i="4" s="1"/>
  <c r="R503" i="2"/>
  <c r="O506" i="2" s="1"/>
  <c r="R504" i="2"/>
  <c r="O507" i="2" s="1"/>
  <c r="L499" i="2"/>
  <c r="C112" i="4" s="1"/>
  <c r="L500" i="2"/>
  <c r="D112" i="4" s="1"/>
  <c r="L501" i="2"/>
  <c r="E112" i="4" s="1"/>
  <c r="R248" i="1"/>
  <c r="O251" i="1" s="1"/>
  <c r="P251" i="1" s="1"/>
  <c r="R247" i="1"/>
  <c r="O250" i="1" s="1"/>
  <c r="R244" i="1"/>
  <c r="R249" i="1"/>
  <c r="O252" i="1" s="1"/>
  <c r="P252" i="1" s="1"/>
  <c r="L249" i="1"/>
  <c r="I252" i="1" s="1"/>
  <c r="J252" i="1" s="1"/>
  <c r="L248" i="1"/>
  <c r="I251" i="1" s="1"/>
  <c r="J251" i="1" s="1"/>
  <c r="L247" i="1"/>
  <c r="I250" i="1" s="1"/>
  <c r="F246" i="1"/>
  <c r="F244" i="1"/>
  <c r="V267" i="1"/>
  <c r="D267" i="1"/>
  <c r="J267" i="1"/>
  <c r="R264" i="1"/>
  <c r="O267" i="1" s="1"/>
  <c r="R265" i="1"/>
  <c r="O268" i="1" s="1"/>
  <c r="P268" i="1" s="1"/>
  <c r="R266" i="1"/>
  <c r="O269" i="1" s="1"/>
  <c r="P269" i="1" s="1"/>
  <c r="X261" i="1"/>
  <c r="X262" i="1"/>
  <c r="X263" i="1"/>
  <c r="L261" i="1"/>
  <c r="L262" i="1"/>
  <c r="L263" i="1"/>
  <c r="F245" i="1"/>
  <c r="F247" i="1"/>
  <c r="C250" i="1" s="1"/>
  <c r="F249" i="1"/>
  <c r="C252" i="1" s="1"/>
  <c r="D252" i="1" s="1"/>
  <c r="R246" i="1"/>
  <c r="X249" i="1"/>
  <c r="U252" i="1" s="1"/>
  <c r="V252" i="1" s="1"/>
  <c r="X245" i="1"/>
  <c r="L244" i="1"/>
  <c r="R245" i="1"/>
  <c r="L245" i="1"/>
  <c r="X244" i="1"/>
  <c r="L246" i="1"/>
  <c r="U236" i="1"/>
  <c r="O236" i="1"/>
  <c r="I236" i="1"/>
  <c r="C236" i="1"/>
  <c r="V229" i="1"/>
  <c r="U229" i="1"/>
  <c r="P229" i="1"/>
  <c r="O229" i="1"/>
  <c r="J229" i="1"/>
  <c r="I229" i="1"/>
  <c r="D229" i="1"/>
  <c r="C229" i="1"/>
  <c r="V228" i="1"/>
  <c r="U228" i="1"/>
  <c r="P228" i="1"/>
  <c r="O228" i="1"/>
  <c r="J228" i="1"/>
  <c r="I228" i="1"/>
  <c r="D228" i="1"/>
  <c r="C228" i="1"/>
  <c r="V227" i="1"/>
  <c r="U227" i="1"/>
  <c r="P227" i="1"/>
  <c r="O227" i="1"/>
  <c r="J227" i="1"/>
  <c r="I227" i="1"/>
  <c r="D227" i="1"/>
  <c r="C227" i="1"/>
  <c r="X226" i="1"/>
  <c r="R226" i="1"/>
  <c r="L226" i="1"/>
  <c r="F226" i="1"/>
  <c r="X225" i="1"/>
  <c r="X231" i="1" s="1"/>
  <c r="U234" i="1" s="1"/>
  <c r="V234" i="1" s="1"/>
  <c r="R225" i="1"/>
  <c r="L225" i="1"/>
  <c r="L231" i="1" s="1"/>
  <c r="I234" i="1" s="1"/>
  <c r="J234" i="1" s="1"/>
  <c r="F225" i="1"/>
  <c r="F231" i="1" s="1"/>
  <c r="C234" i="1" s="1"/>
  <c r="D234" i="1" s="1"/>
  <c r="X224" i="1"/>
  <c r="X230" i="1" s="1"/>
  <c r="U233" i="1" s="1"/>
  <c r="R224" i="1"/>
  <c r="R227" i="1" s="1"/>
  <c r="L224" i="1"/>
  <c r="L230" i="1" s="1"/>
  <c r="I233" i="1" s="1"/>
  <c r="F224" i="1"/>
  <c r="F230" i="1" s="1"/>
  <c r="C233" i="1" s="1"/>
  <c r="P436" i="2"/>
  <c r="O436" i="2"/>
  <c r="P435" i="2"/>
  <c r="O435" i="2"/>
  <c r="P434" i="2"/>
  <c r="O434" i="2"/>
  <c r="O430" i="2"/>
  <c r="O429" i="2"/>
  <c r="P430" i="2"/>
  <c r="P429" i="2"/>
  <c r="P428" i="2"/>
  <c r="O428" i="2"/>
  <c r="I440" i="2"/>
  <c r="C440" i="2"/>
  <c r="J433" i="2"/>
  <c r="I433" i="2"/>
  <c r="D433" i="2"/>
  <c r="C433" i="2"/>
  <c r="J432" i="2"/>
  <c r="I432" i="2"/>
  <c r="D432" i="2"/>
  <c r="C432" i="2"/>
  <c r="J431" i="2"/>
  <c r="I431" i="2"/>
  <c r="D431" i="2"/>
  <c r="C431" i="2"/>
  <c r="L430" i="2"/>
  <c r="F430" i="2"/>
  <c r="L429" i="2"/>
  <c r="F429" i="2"/>
  <c r="L428" i="2"/>
  <c r="F428" i="2"/>
  <c r="V419" i="2"/>
  <c r="U419" i="2"/>
  <c r="V418" i="2"/>
  <c r="U418" i="2"/>
  <c r="V417" i="2"/>
  <c r="U417" i="2"/>
  <c r="U413" i="2"/>
  <c r="V416" i="2" s="1"/>
  <c r="U412" i="2"/>
  <c r="V413" i="2"/>
  <c r="V412" i="2"/>
  <c r="V411" i="2"/>
  <c r="U411" i="2"/>
  <c r="D419" i="2"/>
  <c r="C419" i="2"/>
  <c r="D418" i="2"/>
  <c r="C418" i="2"/>
  <c r="D417" i="2"/>
  <c r="C417" i="2"/>
  <c r="C413" i="2"/>
  <c r="C412" i="2"/>
  <c r="D413" i="2"/>
  <c r="D412" i="2"/>
  <c r="D411" i="2"/>
  <c r="C411" i="2"/>
  <c r="C414" i="2" s="1"/>
  <c r="J402" i="2"/>
  <c r="I402" i="2"/>
  <c r="J401" i="2"/>
  <c r="I401" i="2"/>
  <c r="J400" i="2"/>
  <c r="I400" i="2"/>
  <c r="I396" i="2"/>
  <c r="I395" i="2"/>
  <c r="J396" i="2"/>
  <c r="J395" i="2"/>
  <c r="J394" i="2"/>
  <c r="I394" i="2"/>
  <c r="U491" i="2"/>
  <c r="O491" i="2"/>
  <c r="I491" i="2"/>
  <c r="C491" i="2"/>
  <c r="V484" i="2"/>
  <c r="U484" i="2"/>
  <c r="P484" i="2"/>
  <c r="O484" i="2"/>
  <c r="J484" i="2"/>
  <c r="I484" i="2"/>
  <c r="D484" i="2"/>
  <c r="C484" i="2"/>
  <c r="V483" i="2"/>
  <c r="U483" i="2"/>
  <c r="P483" i="2"/>
  <c r="O483" i="2"/>
  <c r="J483" i="2"/>
  <c r="I483" i="2"/>
  <c r="D483" i="2"/>
  <c r="C483" i="2"/>
  <c r="V482" i="2"/>
  <c r="U482" i="2"/>
  <c r="P482" i="2"/>
  <c r="O482" i="2"/>
  <c r="J482" i="2"/>
  <c r="I482" i="2"/>
  <c r="D482" i="2"/>
  <c r="C482" i="2"/>
  <c r="X481" i="2"/>
  <c r="R481" i="2"/>
  <c r="L481" i="2"/>
  <c r="F481" i="2"/>
  <c r="X480" i="2"/>
  <c r="X486" i="2" s="1"/>
  <c r="U489" i="2" s="1"/>
  <c r="R480" i="2"/>
  <c r="L480" i="2"/>
  <c r="L486" i="2" s="1"/>
  <c r="I489" i="2" s="1"/>
  <c r="F480" i="2"/>
  <c r="F486" i="2" s="1"/>
  <c r="C489" i="2" s="1"/>
  <c r="X479" i="2"/>
  <c r="X485" i="2" s="1"/>
  <c r="U488" i="2" s="1"/>
  <c r="F110" i="4" s="1"/>
  <c r="R479" i="2"/>
  <c r="L479" i="2"/>
  <c r="L485" i="2" s="1"/>
  <c r="I488" i="2" s="1"/>
  <c r="F108" i="4" s="1"/>
  <c r="F479" i="2"/>
  <c r="F485" i="2" s="1"/>
  <c r="C488" i="2" s="1"/>
  <c r="F107" i="4" s="1"/>
  <c r="U474" i="2"/>
  <c r="O474" i="2"/>
  <c r="I474" i="2"/>
  <c r="C474" i="2"/>
  <c r="V467" i="2"/>
  <c r="U467" i="2"/>
  <c r="P467" i="2"/>
  <c r="O467" i="2"/>
  <c r="J467" i="2"/>
  <c r="I467" i="2"/>
  <c r="D467" i="2"/>
  <c r="C467" i="2"/>
  <c r="V466" i="2"/>
  <c r="U466" i="2"/>
  <c r="P466" i="2"/>
  <c r="O466" i="2"/>
  <c r="J466" i="2"/>
  <c r="I466" i="2"/>
  <c r="D466" i="2"/>
  <c r="C466" i="2"/>
  <c r="V465" i="2"/>
  <c r="U465" i="2"/>
  <c r="P465" i="2"/>
  <c r="O465" i="2"/>
  <c r="J465" i="2"/>
  <c r="I465" i="2"/>
  <c r="D465" i="2"/>
  <c r="C465" i="2"/>
  <c r="X464" i="2"/>
  <c r="R464" i="2"/>
  <c r="L464" i="2"/>
  <c r="F464" i="2"/>
  <c r="X463" i="2"/>
  <c r="X469" i="2" s="1"/>
  <c r="U472" i="2" s="1"/>
  <c r="R463" i="2"/>
  <c r="L463" i="2"/>
  <c r="L469" i="2" s="1"/>
  <c r="I472" i="2" s="1"/>
  <c r="F463" i="2"/>
  <c r="F469" i="2" s="1"/>
  <c r="C472" i="2" s="1"/>
  <c r="X462" i="2"/>
  <c r="X468" i="2" s="1"/>
  <c r="U471" i="2" s="1"/>
  <c r="F106" i="4" s="1"/>
  <c r="R462" i="2"/>
  <c r="L462" i="2"/>
  <c r="L468" i="2" s="1"/>
  <c r="I471" i="2" s="1"/>
  <c r="F104" i="4" s="1"/>
  <c r="F462" i="2"/>
  <c r="F468" i="2" s="1"/>
  <c r="C471" i="2" s="1"/>
  <c r="F103" i="4" s="1"/>
  <c r="U457" i="2"/>
  <c r="O457" i="2"/>
  <c r="I457" i="2"/>
  <c r="C457" i="2"/>
  <c r="V450" i="2"/>
  <c r="U450" i="2"/>
  <c r="P450" i="2"/>
  <c r="O450" i="2"/>
  <c r="J450" i="2"/>
  <c r="I450" i="2"/>
  <c r="D450" i="2"/>
  <c r="C450" i="2"/>
  <c r="V449" i="2"/>
  <c r="U449" i="2"/>
  <c r="P449" i="2"/>
  <c r="O449" i="2"/>
  <c r="J449" i="2"/>
  <c r="I449" i="2"/>
  <c r="D449" i="2"/>
  <c r="C449" i="2"/>
  <c r="V448" i="2"/>
  <c r="U448" i="2"/>
  <c r="P448" i="2"/>
  <c r="O448" i="2"/>
  <c r="J448" i="2"/>
  <c r="I448" i="2"/>
  <c r="D448" i="2"/>
  <c r="C448" i="2"/>
  <c r="X447" i="2"/>
  <c r="R447" i="2"/>
  <c r="L447" i="2"/>
  <c r="F447" i="2"/>
  <c r="X446" i="2"/>
  <c r="X452" i="2" s="1"/>
  <c r="U455" i="2" s="1"/>
  <c r="R446" i="2"/>
  <c r="R452" i="2" s="1"/>
  <c r="O455" i="2" s="1"/>
  <c r="L446" i="2"/>
  <c r="L452" i="2" s="1"/>
  <c r="I455" i="2" s="1"/>
  <c r="F446" i="2"/>
  <c r="X445" i="2"/>
  <c r="X451" i="2" s="1"/>
  <c r="U454" i="2" s="1"/>
  <c r="F102" i="4" s="1"/>
  <c r="R445" i="2"/>
  <c r="R451" i="2" s="1"/>
  <c r="O454" i="2" s="1"/>
  <c r="F101" i="4" s="1"/>
  <c r="L445" i="2"/>
  <c r="L451" i="2" s="1"/>
  <c r="I454" i="2" s="1"/>
  <c r="F100" i="4" s="1"/>
  <c r="F445" i="2"/>
  <c r="F448" i="2" s="1"/>
  <c r="C99" i="4" s="1"/>
  <c r="U440" i="2"/>
  <c r="O423" i="2"/>
  <c r="V433" i="2"/>
  <c r="U433" i="2"/>
  <c r="P416" i="2"/>
  <c r="O416" i="2"/>
  <c r="V432" i="2"/>
  <c r="U432" i="2"/>
  <c r="P415" i="2"/>
  <c r="O415" i="2"/>
  <c r="V431" i="2"/>
  <c r="U431" i="2"/>
  <c r="P414" i="2"/>
  <c r="O414" i="2"/>
  <c r="X430" i="2"/>
  <c r="R413" i="2"/>
  <c r="X429" i="2"/>
  <c r="R412" i="2"/>
  <c r="X428" i="2"/>
  <c r="R411" i="2"/>
  <c r="O406" i="2"/>
  <c r="P399" i="2"/>
  <c r="O399" i="2"/>
  <c r="P398" i="2"/>
  <c r="O398" i="2"/>
  <c r="P397" i="2"/>
  <c r="O397" i="2"/>
  <c r="R396" i="2"/>
  <c r="R395" i="2"/>
  <c r="R394" i="2"/>
  <c r="I423" i="2"/>
  <c r="U406" i="2"/>
  <c r="J416" i="2"/>
  <c r="I416" i="2"/>
  <c r="V399" i="2"/>
  <c r="U399" i="2"/>
  <c r="J415" i="2"/>
  <c r="I415" i="2"/>
  <c r="V398" i="2"/>
  <c r="U398" i="2"/>
  <c r="J414" i="2"/>
  <c r="I414" i="2"/>
  <c r="V397" i="2"/>
  <c r="U397" i="2"/>
  <c r="L413" i="2"/>
  <c r="X396" i="2"/>
  <c r="L412" i="2"/>
  <c r="X395" i="2"/>
  <c r="L411" i="2"/>
  <c r="X394" i="2"/>
  <c r="J385" i="2"/>
  <c r="I385" i="2"/>
  <c r="J384" i="2"/>
  <c r="I384" i="2"/>
  <c r="J383" i="2"/>
  <c r="I383" i="2"/>
  <c r="I379" i="2"/>
  <c r="I378" i="2"/>
  <c r="J379" i="2"/>
  <c r="J378" i="2"/>
  <c r="J377" i="2"/>
  <c r="I377" i="2"/>
  <c r="F134" i="4" l="1"/>
  <c r="V590" i="2"/>
  <c r="X591" i="2" s="1"/>
  <c r="P524" i="2"/>
  <c r="H117" i="4"/>
  <c r="F140" i="4"/>
  <c r="J624" i="2"/>
  <c r="L627" i="2" s="1"/>
  <c r="P140" i="4" s="1"/>
  <c r="J726" i="2"/>
  <c r="F164" i="4"/>
  <c r="P540" i="2"/>
  <c r="R541" i="2" s="1"/>
  <c r="N121" i="4" s="1"/>
  <c r="G121" i="4"/>
  <c r="D592" i="2"/>
  <c r="H131" i="4"/>
  <c r="D472" i="2"/>
  <c r="G103" i="4"/>
  <c r="I1007" i="2"/>
  <c r="V523" i="2"/>
  <c r="G118" i="4"/>
  <c r="D558" i="2"/>
  <c r="F556" i="2" s="1"/>
  <c r="J123" i="4" s="1"/>
  <c r="H123" i="4"/>
  <c r="V677" i="2"/>
  <c r="H154" i="4"/>
  <c r="P762" i="2"/>
  <c r="R760" i="2" s="1"/>
  <c r="J173" i="4" s="1"/>
  <c r="H173" i="4"/>
  <c r="J693" i="2"/>
  <c r="G156" i="4"/>
  <c r="D711" i="2"/>
  <c r="F709" i="2" s="1"/>
  <c r="J159" i="4" s="1"/>
  <c r="H159" i="4"/>
  <c r="P743" i="2"/>
  <c r="F169" i="4"/>
  <c r="J762" i="2"/>
  <c r="L760" i="2" s="1"/>
  <c r="J172" i="4" s="1"/>
  <c r="H172" i="4"/>
  <c r="J778" i="2"/>
  <c r="L779" i="2" s="1"/>
  <c r="N176" i="4" s="1"/>
  <c r="G176" i="4"/>
  <c r="D845" i="2"/>
  <c r="F846" i="2" s="1"/>
  <c r="L191" i="4" s="1"/>
  <c r="F191" i="4"/>
  <c r="V898" i="2"/>
  <c r="H206" i="4"/>
  <c r="V949" i="2"/>
  <c r="H218" i="4"/>
  <c r="J982" i="2"/>
  <c r="L983" i="2" s="1"/>
  <c r="N224" i="4" s="1"/>
  <c r="G224" i="4"/>
  <c r="J897" i="2"/>
  <c r="L898" i="2" s="1"/>
  <c r="G204" i="4"/>
  <c r="P642" i="2"/>
  <c r="G145" i="4"/>
  <c r="J1006" i="2"/>
  <c r="L1006" i="2" s="1"/>
  <c r="I1008" i="2"/>
  <c r="P541" i="2"/>
  <c r="H121" i="4"/>
  <c r="P591" i="2"/>
  <c r="R592" i="2" s="1"/>
  <c r="N133" i="4" s="1"/>
  <c r="G133" i="4"/>
  <c r="L572" i="2"/>
  <c r="I575" i="2" s="1"/>
  <c r="J507" i="2"/>
  <c r="L505" i="2" s="1"/>
  <c r="J112" i="4" s="1"/>
  <c r="H112" i="4"/>
  <c r="V573" i="2"/>
  <c r="F130" i="4"/>
  <c r="V592" i="2"/>
  <c r="X590" i="2" s="1"/>
  <c r="J134" i="4" s="1"/>
  <c r="H134" i="4"/>
  <c r="J625" i="2"/>
  <c r="G140" i="4"/>
  <c r="J626" i="2"/>
  <c r="L624" i="2" s="1"/>
  <c r="J140" i="4" s="1"/>
  <c r="H140" i="4"/>
  <c r="D660" i="2"/>
  <c r="F658" i="2" s="1"/>
  <c r="J147" i="4" s="1"/>
  <c r="H147" i="4"/>
  <c r="V676" i="2"/>
  <c r="G154" i="4"/>
  <c r="J727" i="2"/>
  <c r="G164" i="4"/>
  <c r="P727" i="2"/>
  <c r="G165" i="4"/>
  <c r="P745" i="2"/>
  <c r="H169" i="4"/>
  <c r="F756" i="2"/>
  <c r="E171" i="4" s="1"/>
  <c r="V796" i="2"/>
  <c r="H182" i="4"/>
  <c r="P847" i="2"/>
  <c r="H193" i="4"/>
  <c r="D881" i="2"/>
  <c r="F879" i="2" s="1"/>
  <c r="J199" i="4" s="1"/>
  <c r="H199" i="4"/>
  <c r="V794" i="2"/>
  <c r="F182" i="4"/>
  <c r="V812" i="2"/>
  <c r="X813" i="2" s="1"/>
  <c r="N186" i="4" s="1"/>
  <c r="G186" i="4"/>
  <c r="V863" i="2"/>
  <c r="G198" i="4"/>
  <c r="D898" i="2"/>
  <c r="F896" i="2" s="1"/>
  <c r="J203" i="4" s="1"/>
  <c r="H203" i="4"/>
  <c r="J915" i="2"/>
  <c r="L913" i="2" s="1"/>
  <c r="J208" i="4" s="1"/>
  <c r="H208" i="4"/>
  <c r="P948" i="2"/>
  <c r="G217" i="4"/>
  <c r="J949" i="2"/>
  <c r="L947" i="2" s="1"/>
  <c r="J216" i="4" s="1"/>
  <c r="H216" i="4"/>
  <c r="P966" i="2"/>
  <c r="R964" i="2" s="1"/>
  <c r="J221" i="4" s="1"/>
  <c r="H221" i="4"/>
  <c r="V982" i="2"/>
  <c r="X983" i="2" s="1"/>
  <c r="N226" i="4" s="1"/>
  <c r="G226" i="4"/>
  <c r="D1016" i="2"/>
  <c r="F1017" i="2" s="1"/>
  <c r="N231" i="4" s="1"/>
  <c r="G231" i="4"/>
  <c r="J795" i="2"/>
  <c r="L796" i="2" s="1"/>
  <c r="N180" i="4" s="1"/>
  <c r="G180" i="4"/>
  <c r="V455" i="2"/>
  <c r="G102" i="4"/>
  <c r="V472" i="2"/>
  <c r="G106" i="4"/>
  <c r="V489" i="2"/>
  <c r="G110" i="4"/>
  <c r="U416" i="2"/>
  <c r="J1008" i="2"/>
  <c r="V1008" i="2" s="1"/>
  <c r="J1012" i="2"/>
  <c r="V1012" i="2" s="1"/>
  <c r="J1014" i="2"/>
  <c r="V1014" i="2" s="1"/>
  <c r="P507" i="2"/>
  <c r="H113" i="4"/>
  <c r="D522" i="2"/>
  <c r="F525" i="2" s="1"/>
  <c r="P115" i="4" s="1"/>
  <c r="R536" i="2"/>
  <c r="O539" i="2" s="1"/>
  <c r="F121" i="4" s="1"/>
  <c r="P557" i="2"/>
  <c r="R558" i="2" s="1"/>
  <c r="N125" i="4" s="1"/>
  <c r="G125" i="4"/>
  <c r="J573" i="2"/>
  <c r="P523" i="2"/>
  <c r="G117" i="4"/>
  <c r="D541" i="2"/>
  <c r="F539" i="2" s="1"/>
  <c r="J119" i="4" s="1"/>
  <c r="H119" i="4"/>
  <c r="R534" i="2"/>
  <c r="D121" i="4" s="1"/>
  <c r="L571" i="2"/>
  <c r="I574" i="2" s="1"/>
  <c r="P575" i="2"/>
  <c r="H129" i="4"/>
  <c r="V574" i="2"/>
  <c r="G130" i="4"/>
  <c r="P608" i="2"/>
  <c r="R609" i="2" s="1"/>
  <c r="N137" i="4" s="1"/>
  <c r="G137" i="4"/>
  <c r="D609" i="2"/>
  <c r="H135" i="4"/>
  <c r="P626" i="2"/>
  <c r="R624" i="2" s="1"/>
  <c r="J141" i="4" s="1"/>
  <c r="H141" i="4"/>
  <c r="F640" i="2"/>
  <c r="C643" i="2" s="1"/>
  <c r="J608" i="2"/>
  <c r="L609" i="2" s="1"/>
  <c r="N136" i="4" s="1"/>
  <c r="G136" i="4"/>
  <c r="P607" i="2"/>
  <c r="F137" i="4"/>
  <c r="D626" i="2"/>
  <c r="F624" i="2" s="1"/>
  <c r="J139" i="4" s="1"/>
  <c r="H139" i="4"/>
  <c r="V626" i="2"/>
  <c r="H142" i="4"/>
  <c r="V643" i="2"/>
  <c r="H146" i="4"/>
  <c r="L673" i="2"/>
  <c r="I676" i="2" s="1"/>
  <c r="P675" i="2"/>
  <c r="P709" i="2"/>
  <c r="R710" i="2" s="1"/>
  <c r="D728" i="2"/>
  <c r="H163" i="4"/>
  <c r="P761" i="2"/>
  <c r="G173" i="4"/>
  <c r="J692" i="2"/>
  <c r="L695" i="2" s="1"/>
  <c r="P156" i="4" s="1"/>
  <c r="F156" i="4"/>
  <c r="V693" i="2"/>
  <c r="G158" i="4"/>
  <c r="R708" i="2"/>
  <c r="O711" i="2" s="1"/>
  <c r="V711" i="2"/>
  <c r="X709" i="2" s="1"/>
  <c r="J162" i="4" s="1"/>
  <c r="H162" i="4"/>
  <c r="L721" i="2"/>
  <c r="D164" i="4" s="1"/>
  <c r="L725" i="2"/>
  <c r="I728" i="2" s="1"/>
  <c r="P728" i="2"/>
  <c r="H165" i="4"/>
  <c r="V728" i="2"/>
  <c r="H166" i="4"/>
  <c r="V745" i="2"/>
  <c r="H170" i="4"/>
  <c r="F759" i="2"/>
  <c r="C762" i="2" s="1"/>
  <c r="J760" i="2"/>
  <c r="L763" i="2" s="1"/>
  <c r="P172" i="4" s="1"/>
  <c r="F172" i="4"/>
  <c r="F174" i="4"/>
  <c r="D796" i="2"/>
  <c r="F794" i="2" s="1"/>
  <c r="J179" i="4" s="1"/>
  <c r="H179" i="4"/>
  <c r="D811" i="2"/>
  <c r="P864" i="2"/>
  <c r="R862" i="2" s="1"/>
  <c r="J197" i="4" s="1"/>
  <c r="H197" i="4"/>
  <c r="V778" i="2"/>
  <c r="X779" i="2" s="1"/>
  <c r="N178" i="4" s="1"/>
  <c r="G178" i="4"/>
  <c r="V779" i="2"/>
  <c r="X777" i="2" s="1"/>
  <c r="J178" i="4" s="1"/>
  <c r="H178" i="4"/>
  <c r="D795" i="2"/>
  <c r="G179" i="4"/>
  <c r="P829" i="2"/>
  <c r="G189" i="4"/>
  <c r="D847" i="2"/>
  <c r="H191" i="4"/>
  <c r="D896" i="2"/>
  <c r="F897" i="2" s="1"/>
  <c r="L203" i="4" s="1"/>
  <c r="D915" i="2"/>
  <c r="F913" i="2" s="1"/>
  <c r="J207" i="4" s="1"/>
  <c r="H207" i="4"/>
  <c r="D932" i="2"/>
  <c r="H211" i="4"/>
  <c r="J881" i="2"/>
  <c r="L879" i="2" s="1"/>
  <c r="J200" i="4" s="1"/>
  <c r="H200" i="4"/>
  <c r="J898" i="2"/>
  <c r="L896" i="2" s="1"/>
  <c r="J204" i="4" s="1"/>
  <c r="H204" i="4"/>
  <c r="V915" i="2"/>
  <c r="X913" i="2" s="1"/>
  <c r="J210" i="4" s="1"/>
  <c r="H210" i="4"/>
  <c r="J947" i="2"/>
  <c r="D966" i="2"/>
  <c r="F964" i="2" s="1"/>
  <c r="J219" i="4" s="1"/>
  <c r="H219" i="4"/>
  <c r="J983" i="2"/>
  <c r="L981" i="2" s="1"/>
  <c r="J224" i="4" s="1"/>
  <c r="H224" i="4"/>
  <c r="D983" i="2"/>
  <c r="H223" i="4"/>
  <c r="V966" i="2"/>
  <c r="X964" i="2" s="1"/>
  <c r="J222" i="4" s="1"/>
  <c r="H222" i="4"/>
  <c r="V983" i="2"/>
  <c r="X981" i="2" s="1"/>
  <c r="J226" i="4" s="1"/>
  <c r="H226" i="4"/>
  <c r="D999" i="2"/>
  <c r="G227" i="4"/>
  <c r="V998" i="2"/>
  <c r="X999" i="2" s="1"/>
  <c r="L230" i="4" s="1"/>
  <c r="F230" i="4"/>
  <c r="F943" i="2"/>
  <c r="E215" i="4" s="1"/>
  <c r="F368" i="2"/>
  <c r="C371" i="2" s="1"/>
  <c r="D371" i="2" s="1"/>
  <c r="R229" i="2"/>
  <c r="R231" i="2"/>
  <c r="O234" i="2" s="1"/>
  <c r="P234" i="2" s="1"/>
  <c r="R235" i="2" s="1"/>
  <c r="D846" i="2"/>
  <c r="G191" i="4"/>
  <c r="J523" i="2"/>
  <c r="L524" i="2" s="1"/>
  <c r="G116" i="4"/>
  <c r="D659" i="2"/>
  <c r="F661" i="2" s="1"/>
  <c r="P147" i="4" s="1"/>
  <c r="G147" i="4"/>
  <c r="R533" i="2"/>
  <c r="C121" i="4" s="1"/>
  <c r="D573" i="2"/>
  <c r="F574" i="2" s="1"/>
  <c r="L127" i="4" s="1"/>
  <c r="F127" i="4"/>
  <c r="J830" i="2"/>
  <c r="L828" i="2" s="1"/>
  <c r="J188" i="4" s="1"/>
  <c r="H188" i="4"/>
  <c r="D489" i="2"/>
  <c r="G107" i="4"/>
  <c r="I1006" i="2"/>
  <c r="U1006" i="2" s="1"/>
  <c r="I1013" i="2"/>
  <c r="U1013" i="2" s="1"/>
  <c r="P506" i="2"/>
  <c r="R507" i="2" s="1"/>
  <c r="N113" i="4" s="1"/>
  <c r="G113" i="4"/>
  <c r="D524" i="2"/>
  <c r="F522" i="2" s="1"/>
  <c r="J115" i="4" s="1"/>
  <c r="H115" i="4"/>
  <c r="V558" i="2"/>
  <c r="X556" i="2" s="1"/>
  <c r="J126" i="4" s="1"/>
  <c r="H126" i="4"/>
  <c r="P573" i="2"/>
  <c r="F129" i="4"/>
  <c r="V608" i="2"/>
  <c r="X610" i="2" s="1"/>
  <c r="P138" i="4" s="1"/>
  <c r="G138" i="4"/>
  <c r="P592" i="2"/>
  <c r="H133" i="4"/>
  <c r="J609" i="2"/>
  <c r="H136" i="4"/>
  <c r="V625" i="2"/>
  <c r="G142" i="4"/>
  <c r="J711" i="2"/>
  <c r="L709" i="2" s="1"/>
  <c r="J160" i="4" s="1"/>
  <c r="H160" i="4"/>
  <c r="P779" i="2"/>
  <c r="H177" i="4"/>
  <c r="P726" i="2"/>
  <c r="R729" i="2" s="1"/>
  <c r="P165" i="4" s="1"/>
  <c r="F165" i="4"/>
  <c r="V761" i="2"/>
  <c r="X762" i="2" s="1"/>
  <c r="N174" i="4" s="1"/>
  <c r="G174" i="4"/>
  <c r="P813" i="2"/>
  <c r="R811" i="2" s="1"/>
  <c r="J185" i="4" s="1"/>
  <c r="H185" i="4"/>
  <c r="P863" i="2"/>
  <c r="G197" i="4"/>
  <c r="V777" i="2"/>
  <c r="X780" i="2" s="1"/>
  <c r="P178" i="4" s="1"/>
  <c r="F178" i="4"/>
  <c r="D813" i="2"/>
  <c r="H183" i="4"/>
  <c r="V813" i="2"/>
  <c r="X811" i="2" s="1"/>
  <c r="J186" i="4" s="1"/>
  <c r="H186" i="4"/>
  <c r="D914" i="2"/>
  <c r="G207" i="4"/>
  <c r="D931" i="2"/>
  <c r="F932" i="2" s="1"/>
  <c r="N211" i="4" s="1"/>
  <c r="G211" i="4"/>
  <c r="V881" i="2"/>
  <c r="H202" i="4"/>
  <c r="P897" i="2"/>
  <c r="G205" i="4"/>
  <c r="P949" i="2"/>
  <c r="H217" i="4"/>
  <c r="P965" i="2"/>
  <c r="R966" i="2" s="1"/>
  <c r="N221" i="4" s="1"/>
  <c r="G221" i="4"/>
  <c r="P932" i="2"/>
  <c r="R930" i="2" s="1"/>
  <c r="J213" i="4" s="1"/>
  <c r="H213" i="4"/>
  <c r="J966" i="2"/>
  <c r="L964" i="2" s="1"/>
  <c r="J220" i="4" s="1"/>
  <c r="H220" i="4"/>
  <c r="J1000" i="2"/>
  <c r="H228" i="4"/>
  <c r="V999" i="2"/>
  <c r="X1001" i="2" s="1"/>
  <c r="P230" i="4" s="1"/>
  <c r="G230" i="4"/>
  <c r="P796" i="2"/>
  <c r="H181" i="4"/>
  <c r="P880" i="2"/>
  <c r="R881" i="2" s="1"/>
  <c r="N201" i="4" s="1"/>
  <c r="G201" i="4"/>
  <c r="V762" i="2"/>
  <c r="X760" i="2" s="1"/>
  <c r="J174" i="4" s="1"/>
  <c r="H174" i="4"/>
  <c r="V642" i="2"/>
  <c r="X643" i="2" s="1"/>
  <c r="N146" i="4" s="1"/>
  <c r="G146" i="4"/>
  <c r="D982" i="2"/>
  <c r="G223" i="4"/>
  <c r="J455" i="2"/>
  <c r="G100" i="4"/>
  <c r="J472" i="2"/>
  <c r="G104" i="4"/>
  <c r="J489" i="2"/>
  <c r="G108" i="4"/>
  <c r="J1013" i="2"/>
  <c r="V1013" i="2" s="1"/>
  <c r="J541" i="2"/>
  <c r="L539" i="2" s="1"/>
  <c r="J120" i="4" s="1"/>
  <c r="H120" i="4"/>
  <c r="F586" i="2"/>
  <c r="E131" i="4" s="1"/>
  <c r="J591" i="2"/>
  <c r="G132" i="4"/>
  <c r="X636" i="2"/>
  <c r="D146" i="4" s="1"/>
  <c r="V659" i="2"/>
  <c r="G150" i="4"/>
  <c r="L620" i="2"/>
  <c r="E140" i="4" s="1"/>
  <c r="P625" i="2"/>
  <c r="R626" i="2" s="1"/>
  <c r="N141" i="4" s="1"/>
  <c r="G141" i="4"/>
  <c r="J643" i="2"/>
  <c r="L641" i="2" s="1"/>
  <c r="J144" i="4" s="1"/>
  <c r="H144" i="4"/>
  <c r="V658" i="2"/>
  <c r="X659" i="2" s="1"/>
  <c r="L150" i="4" s="1"/>
  <c r="F150" i="4"/>
  <c r="P677" i="2"/>
  <c r="R675" i="2" s="1"/>
  <c r="J153" i="4" s="1"/>
  <c r="H153" i="4"/>
  <c r="J710" i="2"/>
  <c r="L712" i="2" s="1"/>
  <c r="P160" i="4" s="1"/>
  <c r="G160" i="4"/>
  <c r="D745" i="2"/>
  <c r="H167" i="4"/>
  <c r="D727" i="2"/>
  <c r="G163" i="4"/>
  <c r="X692" i="2"/>
  <c r="J158" i="4" s="1"/>
  <c r="F158" i="4"/>
  <c r="V744" i="2"/>
  <c r="G170" i="4"/>
  <c r="J761" i="2"/>
  <c r="G172" i="4"/>
  <c r="J779" i="2"/>
  <c r="L780" i="2" s="1"/>
  <c r="P176" i="4" s="1"/>
  <c r="H176" i="4"/>
  <c r="P812" i="2"/>
  <c r="G185" i="4"/>
  <c r="J864" i="2"/>
  <c r="L862" i="2" s="1"/>
  <c r="J196" i="4" s="1"/>
  <c r="H196" i="4"/>
  <c r="P881" i="2"/>
  <c r="R879" i="2" s="1"/>
  <c r="J201" i="4" s="1"/>
  <c r="H201" i="4"/>
  <c r="F976" i="2"/>
  <c r="D223" i="4" s="1"/>
  <c r="D1000" i="2"/>
  <c r="H227" i="4"/>
  <c r="J999" i="2"/>
  <c r="L1000" i="2" s="1"/>
  <c r="N228" i="4" s="1"/>
  <c r="G228" i="4"/>
  <c r="J880" i="2"/>
  <c r="G200" i="4"/>
  <c r="V540" i="2"/>
  <c r="G122" i="4"/>
  <c r="X638" i="2"/>
  <c r="U641" i="2" s="1"/>
  <c r="P455" i="2"/>
  <c r="G101" i="4"/>
  <c r="J1007" i="2"/>
  <c r="I1010" i="2" s="1"/>
  <c r="I1012" i="2"/>
  <c r="U1012" i="2" s="1"/>
  <c r="I1014" i="2"/>
  <c r="U1014" i="2" s="1"/>
  <c r="V539" i="2"/>
  <c r="X542" i="2" s="1"/>
  <c r="P122" i="4" s="1"/>
  <c r="P574" i="2"/>
  <c r="R575" i="2" s="1"/>
  <c r="N129" i="4" s="1"/>
  <c r="G129" i="4"/>
  <c r="J592" i="2"/>
  <c r="H132" i="4"/>
  <c r="D507" i="2"/>
  <c r="F505" i="2" s="1"/>
  <c r="J111" i="4" s="1"/>
  <c r="H111" i="4"/>
  <c r="J524" i="2"/>
  <c r="L522" i="2" s="1"/>
  <c r="J116" i="4" s="1"/>
  <c r="H116" i="4"/>
  <c r="V524" i="2"/>
  <c r="X522" i="2" s="1"/>
  <c r="J118" i="4" s="1"/>
  <c r="H118" i="4"/>
  <c r="V541" i="2"/>
  <c r="X539" i="2" s="1"/>
  <c r="J122" i="4" s="1"/>
  <c r="H122" i="4"/>
  <c r="P558" i="2"/>
  <c r="R556" i="2" s="1"/>
  <c r="J125" i="4" s="1"/>
  <c r="H125" i="4"/>
  <c r="D575" i="2"/>
  <c r="F573" i="2" s="1"/>
  <c r="J127" i="4" s="1"/>
  <c r="H127" i="4"/>
  <c r="V575" i="2"/>
  <c r="X573" i="2" s="1"/>
  <c r="J130" i="4" s="1"/>
  <c r="H130" i="4"/>
  <c r="V609" i="2"/>
  <c r="H138" i="4"/>
  <c r="P590" i="2"/>
  <c r="R591" i="2" s="1"/>
  <c r="F133" i="4"/>
  <c r="X588" i="2"/>
  <c r="U591" i="2" s="1"/>
  <c r="X635" i="2"/>
  <c r="C146" i="4" s="1"/>
  <c r="J642" i="2"/>
  <c r="L644" i="2" s="1"/>
  <c r="P144" i="4" s="1"/>
  <c r="G144" i="4"/>
  <c r="V660" i="2"/>
  <c r="H150" i="4"/>
  <c r="P609" i="2"/>
  <c r="R607" i="2" s="1"/>
  <c r="J137" i="4" s="1"/>
  <c r="H137" i="4"/>
  <c r="F637" i="2"/>
  <c r="E143" i="4" s="1"/>
  <c r="P643" i="2"/>
  <c r="R641" i="2" s="1"/>
  <c r="J145" i="4" s="1"/>
  <c r="H145" i="4"/>
  <c r="J660" i="2"/>
  <c r="L658" i="2" s="1"/>
  <c r="J148" i="4" s="1"/>
  <c r="H148" i="4"/>
  <c r="D677" i="2"/>
  <c r="F675" i="2" s="1"/>
  <c r="J151" i="4" s="1"/>
  <c r="H151" i="4"/>
  <c r="D710" i="2"/>
  <c r="G159" i="4"/>
  <c r="D744" i="2"/>
  <c r="F745" i="2" s="1"/>
  <c r="N167" i="4" s="1"/>
  <c r="G167" i="4"/>
  <c r="P778" i="2"/>
  <c r="G177" i="4"/>
  <c r="J694" i="2"/>
  <c r="L692" i="2" s="1"/>
  <c r="J156" i="4" s="1"/>
  <c r="H156" i="4"/>
  <c r="V694" i="2"/>
  <c r="H158" i="4"/>
  <c r="R703" i="2"/>
  <c r="C161" i="4" s="1"/>
  <c r="V727" i="2"/>
  <c r="X728" i="2" s="1"/>
  <c r="N166" i="4" s="1"/>
  <c r="G166" i="4"/>
  <c r="P744" i="2"/>
  <c r="G169" i="4"/>
  <c r="V795" i="2"/>
  <c r="X797" i="2" s="1"/>
  <c r="P182" i="4" s="1"/>
  <c r="G182" i="4"/>
  <c r="F811" i="2"/>
  <c r="J183" i="4" s="1"/>
  <c r="P846" i="2"/>
  <c r="G193" i="4"/>
  <c r="D880" i="2"/>
  <c r="G199" i="4"/>
  <c r="J879" i="2"/>
  <c r="L880" i="2" s="1"/>
  <c r="P830" i="2"/>
  <c r="R828" i="2" s="1"/>
  <c r="J189" i="4" s="1"/>
  <c r="H189" i="4"/>
  <c r="V830" i="2"/>
  <c r="X828" i="2" s="1"/>
  <c r="J190" i="4" s="1"/>
  <c r="H190" i="4"/>
  <c r="D864" i="2"/>
  <c r="F862" i="2" s="1"/>
  <c r="J195" i="4" s="1"/>
  <c r="H195" i="4"/>
  <c r="P930" i="2"/>
  <c r="V897" i="2"/>
  <c r="X898" i="2" s="1"/>
  <c r="N206" i="4" s="1"/>
  <c r="G206" i="4"/>
  <c r="P915" i="2"/>
  <c r="R913" i="2" s="1"/>
  <c r="J209" i="4" s="1"/>
  <c r="H209" i="4"/>
  <c r="V932" i="2"/>
  <c r="X930" i="2" s="1"/>
  <c r="J214" i="4" s="1"/>
  <c r="H214" i="4"/>
  <c r="V1000" i="2"/>
  <c r="H230" i="4"/>
  <c r="J981" i="2"/>
  <c r="L982" i="2" s="1"/>
  <c r="F224" i="4"/>
  <c r="D1017" i="2"/>
  <c r="H231" i="4"/>
  <c r="D675" i="2"/>
  <c r="F676" i="2" s="1"/>
  <c r="L151" i="4" s="1"/>
  <c r="F151" i="4"/>
  <c r="D557" i="2"/>
  <c r="G123" i="4"/>
  <c r="F975" i="2"/>
  <c r="C223" i="4" s="1"/>
  <c r="D830" i="2"/>
  <c r="F828" i="2" s="1"/>
  <c r="J187" i="4" s="1"/>
  <c r="H187" i="4"/>
  <c r="D540" i="2"/>
  <c r="G119" i="4"/>
  <c r="D642" i="2"/>
  <c r="F643" i="2" s="1"/>
  <c r="N143" i="4" s="1"/>
  <c r="G143" i="4"/>
  <c r="V931" i="2"/>
  <c r="G214" i="4"/>
  <c r="D812" i="2"/>
  <c r="F813" i="2" s="1"/>
  <c r="N183" i="4" s="1"/>
  <c r="G183" i="4"/>
  <c r="P710" i="2"/>
  <c r="G161" i="4"/>
  <c r="F659" i="2"/>
  <c r="L147" i="4" s="1"/>
  <c r="F365" i="2"/>
  <c r="R789" i="2"/>
  <c r="D181" i="4" s="1"/>
  <c r="F363" i="2"/>
  <c r="P233" i="2"/>
  <c r="R233" i="2"/>
  <c r="X873" i="2"/>
  <c r="C202" i="4" s="1"/>
  <c r="O1009" i="2"/>
  <c r="O1010" i="2"/>
  <c r="F945" i="2"/>
  <c r="C948" i="2" s="1"/>
  <c r="R690" i="2"/>
  <c r="O693" i="2" s="1"/>
  <c r="R1008" i="2"/>
  <c r="R1013" i="2" s="1"/>
  <c r="O1016" i="2" s="1"/>
  <c r="P1016" i="2" s="1"/>
  <c r="R1007" i="2"/>
  <c r="F318" i="1"/>
  <c r="X842" i="2"/>
  <c r="U845" i="2" s="1"/>
  <c r="F944" i="2"/>
  <c r="C947" i="2" s="1"/>
  <c r="F371" i="2"/>
  <c r="F366" i="2"/>
  <c r="C369" i="2" s="1"/>
  <c r="D369" i="2" s="1"/>
  <c r="R689" i="2"/>
  <c r="O692" i="2" s="1"/>
  <c r="L809" i="2"/>
  <c r="I812" i="2" s="1"/>
  <c r="X499" i="2"/>
  <c r="C114" i="4" s="1"/>
  <c r="L371" i="1"/>
  <c r="F941" i="2"/>
  <c r="C215" i="4" s="1"/>
  <c r="R976" i="2"/>
  <c r="D225" i="4" s="1"/>
  <c r="P1009" i="2"/>
  <c r="F364" i="2"/>
  <c r="O1018" i="2"/>
  <c r="X250" i="1"/>
  <c r="R317" i="1"/>
  <c r="O320" i="1" s="1"/>
  <c r="P320" i="1" s="1"/>
  <c r="R656" i="2"/>
  <c r="O659" i="2" s="1"/>
  <c r="R312" i="1"/>
  <c r="X369" i="1"/>
  <c r="R975" i="2"/>
  <c r="C225" i="4" s="1"/>
  <c r="R978" i="2"/>
  <c r="O981" i="2" s="1"/>
  <c r="R977" i="2"/>
  <c r="E225" i="4" s="1"/>
  <c r="F691" i="2"/>
  <c r="C694" i="2" s="1"/>
  <c r="X504" i="2"/>
  <c r="U507" i="2" s="1"/>
  <c r="R691" i="2"/>
  <c r="O694" i="2" s="1"/>
  <c r="R657" i="2"/>
  <c r="O660" i="2" s="1"/>
  <c r="L842" i="2"/>
  <c r="I845" i="2" s="1"/>
  <c r="X875" i="2"/>
  <c r="E202" i="4" s="1"/>
  <c r="L805" i="2"/>
  <c r="C184" i="4" s="1"/>
  <c r="L554" i="2"/>
  <c r="I557" i="2" s="1"/>
  <c r="L929" i="2"/>
  <c r="I932" i="2" s="1"/>
  <c r="J1010" i="2"/>
  <c r="L553" i="2"/>
  <c r="I556" i="2" s="1"/>
  <c r="L552" i="2"/>
  <c r="E124" i="4" s="1"/>
  <c r="L807" i="2"/>
  <c r="E184" i="4" s="1"/>
  <c r="L841" i="2"/>
  <c r="E192" i="4" s="1"/>
  <c r="L926" i="2"/>
  <c r="E212" i="4" s="1"/>
  <c r="F946" i="2"/>
  <c r="C949" i="2" s="1"/>
  <c r="R980" i="2"/>
  <c r="O983" i="2" s="1"/>
  <c r="L550" i="2"/>
  <c r="C124" i="4" s="1"/>
  <c r="L928" i="2"/>
  <c r="I931" i="2" s="1"/>
  <c r="U1007" i="2"/>
  <c r="X503" i="2"/>
  <c r="U506" i="2" s="1"/>
  <c r="L806" i="2"/>
  <c r="D184" i="4" s="1"/>
  <c r="X841" i="2"/>
  <c r="E194" i="4" s="1"/>
  <c r="X874" i="2"/>
  <c r="D202" i="4" s="1"/>
  <c r="L810" i="2"/>
  <c r="I813" i="2" s="1"/>
  <c r="L808" i="2"/>
  <c r="I811" i="2" s="1"/>
  <c r="L844" i="2"/>
  <c r="I847" i="2" s="1"/>
  <c r="X844" i="2"/>
  <c r="U847" i="2" s="1"/>
  <c r="L925" i="2"/>
  <c r="D212" i="4" s="1"/>
  <c r="F942" i="2"/>
  <c r="D215" i="4" s="1"/>
  <c r="R993" i="2"/>
  <c r="D229" i="4" s="1"/>
  <c r="L927" i="2"/>
  <c r="I930" i="2" s="1"/>
  <c r="U1008" i="2"/>
  <c r="X502" i="2"/>
  <c r="U505" i="2" s="1"/>
  <c r="L551" i="2"/>
  <c r="D124" i="4" s="1"/>
  <c r="R653" i="2"/>
  <c r="D149" i="4" s="1"/>
  <c r="F775" i="2"/>
  <c r="C778" i="2" s="1"/>
  <c r="X840" i="2"/>
  <c r="D194" i="4" s="1"/>
  <c r="L924" i="2"/>
  <c r="C212" i="4" s="1"/>
  <c r="R979" i="2"/>
  <c r="O982" i="2" s="1"/>
  <c r="R997" i="2"/>
  <c r="O1000" i="2" s="1"/>
  <c r="L1007" i="2"/>
  <c r="L555" i="2"/>
  <c r="I558" i="2" s="1"/>
  <c r="R1009" i="2"/>
  <c r="X998" i="2"/>
  <c r="J230" i="4" s="1"/>
  <c r="X456" i="1"/>
  <c r="F1015" i="2"/>
  <c r="J231" i="4" s="1"/>
  <c r="D1015" i="2"/>
  <c r="R992" i="2"/>
  <c r="C229" i="4" s="1"/>
  <c r="R996" i="2"/>
  <c r="O999" i="2" s="1"/>
  <c r="R995" i="2"/>
  <c r="O998" i="2" s="1"/>
  <c r="F229" i="4" s="1"/>
  <c r="R994" i="2"/>
  <c r="E229" i="4" s="1"/>
  <c r="R456" i="1"/>
  <c r="L456" i="1"/>
  <c r="F456" i="1"/>
  <c r="X439" i="1"/>
  <c r="R439" i="1"/>
  <c r="L439" i="1"/>
  <c r="F998" i="2"/>
  <c r="J227" i="4" s="1"/>
  <c r="D998" i="2"/>
  <c r="F1000" i="2"/>
  <c r="N227" i="4" s="1"/>
  <c r="L998" i="2"/>
  <c r="J228" i="4" s="1"/>
  <c r="J998" i="2"/>
  <c r="X1000" i="2"/>
  <c r="N230" i="4" s="1"/>
  <c r="X966" i="2"/>
  <c r="N222" i="4" s="1"/>
  <c r="L966" i="2"/>
  <c r="N220" i="4" s="1"/>
  <c r="F439" i="1"/>
  <c r="X457" i="1"/>
  <c r="X455" i="1"/>
  <c r="X458" i="1" s="1"/>
  <c r="F457" i="1"/>
  <c r="F455" i="1"/>
  <c r="P454" i="1"/>
  <c r="R454" i="1"/>
  <c r="L457" i="1"/>
  <c r="L455" i="1"/>
  <c r="X420" i="1"/>
  <c r="X422" i="1"/>
  <c r="F981" i="2"/>
  <c r="J223" i="4" s="1"/>
  <c r="D981" i="2"/>
  <c r="F983" i="2"/>
  <c r="N223" i="4" s="1"/>
  <c r="V981" i="2"/>
  <c r="L984" i="2"/>
  <c r="P224" i="4" s="1"/>
  <c r="F966" i="2"/>
  <c r="N219" i="4" s="1"/>
  <c r="X945" i="2"/>
  <c r="U948" i="2" s="1"/>
  <c r="X943" i="2"/>
  <c r="E218" i="4" s="1"/>
  <c r="X944" i="2"/>
  <c r="U947" i="2" s="1"/>
  <c r="F218" i="4" s="1"/>
  <c r="X942" i="2"/>
  <c r="D218" i="4" s="1"/>
  <c r="R949" i="2"/>
  <c r="N217" i="4" s="1"/>
  <c r="L949" i="2"/>
  <c r="N216" i="4" s="1"/>
  <c r="X932" i="2"/>
  <c r="N214" i="4" s="1"/>
  <c r="R422" i="1"/>
  <c r="R932" i="2"/>
  <c r="N213" i="4" s="1"/>
  <c r="L422" i="1"/>
  <c r="R437" i="1"/>
  <c r="P437" i="1"/>
  <c r="F440" i="1"/>
  <c r="F438" i="1"/>
  <c r="L438" i="1"/>
  <c r="L440" i="1"/>
  <c r="X440" i="1"/>
  <c r="X438" i="1"/>
  <c r="X967" i="2"/>
  <c r="P222" i="4" s="1"/>
  <c r="X965" i="2"/>
  <c r="L965" i="2"/>
  <c r="L220" i="4" s="1"/>
  <c r="R965" i="2"/>
  <c r="L221" i="4" s="1"/>
  <c r="F967" i="2"/>
  <c r="P219" i="4" s="1"/>
  <c r="F965" i="2"/>
  <c r="L219" i="4" s="1"/>
  <c r="R947" i="2"/>
  <c r="J217" i="4" s="1"/>
  <c r="P947" i="2"/>
  <c r="L948" i="2"/>
  <c r="L216" i="4" s="1"/>
  <c r="L950" i="2"/>
  <c r="X915" i="2"/>
  <c r="N210" i="4" s="1"/>
  <c r="R915" i="2"/>
  <c r="N209" i="4" s="1"/>
  <c r="L915" i="2"/>
  <c r="N208" i="4" s="1"/>
  <c r="X896" i="2"/>
  <c r="J206" i="4" s="1"/>
  <c r="V896" i="2"/>
  <c r="X897" i="2" s="1"/>
  <c r="R890" i="2"/>
  <c r="C205" i="4" s="1"/>
  <c r="R895" i="2"/>
  <c r="O898" i="2" s="1"/>
  <c r="R892" i="2"/>
  <c r="E205" i="4" s="1"/>
  <c r="R893" i="2"/>
  <c r="O896" i="2" s="1"/>
  <c r="R891" i="2"/>
  <c r="D205" i="4" s="1"/>
  <c r="F898" i="2"/>
  <c r="N203" i="4" s="1"/>
  <c r="X877" i="2"/>
  <c r="U880" i="2" s="1"/>
  <c r="X876" i="2"/>
  <c r="U879" i="2" s="1"/>
  <c r="X405" i="1"/>
  <c r="R405" i="1"/>
  <c r="L405" i="1"/>
  <c r="L881" i="2"/>
  <c r="N200" i="4" s="1"/>
  <c r="R933" i="2"/>
  <c r="P213" i="4" s="1"/>
  <c r="R931" i="2"/>
  <c r="F930" i="2"/>
  <c r="J211" i="4" s="1"/>
  <c r="D930" i="2"/>
  <c r="X933" i="2"/>
  <c r="P214" i="4" s="1"/>
  <c r="X931" i="2"/>
  <c r="L214" i="4" s="1"/>
  <c r="F915" i="2"/>
  <c r="N207" i="4" s="1"/>
  <c r="R916" i="2"/>
  <c r="P209" i="4" s="1"/>
  <c r="R914" i="2"/>
  <c r="L209" i="4" s="1"/>
  <c r="D913" i="2"/>
  <c r="X914" i="2"/>
  <c r="L916" i="2"/>
  <c r="P208" i="4" s="1"/>
  <c r="L914" i="2"/>
  <c r="L897" i="2"/>
  <c r="L204" i="4" s="1"/>
  <c r="L899" i="2"/>
  <c r="P204" i="4" s="1"/>
  <c r="X899" i="2"/>
  <c r="P206" i="4" s="1"/>
  <c r="X857" i="2"/>
  <c r="D198" i="4" s="1"/>
  <c r="X859" i="2"/>
  <c r="U862" i="2" s="1"/>
  <c r="F198" i="4" s="1"/>
  <c r="X856" i="2"/>
  <c r="C198" i="4" s="1"/>
  <c r="X861" i="2"/>
  <c r="U864" i="2" s="1"/>
  <c r="X858" i="2"/>
  <c r="E198" i="4" s="1"/>
  <c r="X864" i="2"/>
  <c r="N198" i="4" s="1"/>
  <c r="R864" i="2"/>
  <c r="N197" i="4" s="1"/>
  <c r="L864" i="2"/>
  <c r="N196" i="4" s="1"/>
  <c r="F864" i="2"/>
  <c r="N195" i="4" s="1"/>
  <c r="X843" i="2"/>
  <c r="U846" i="2" s="1"/>
  <c r="X839" i="2"/>
  <c r="C194" i="4" s="1"/>
  <c r="X388" i="1"/>
  <c r="R388" i="1"/>
  <c r="L388" i="1"/>
  <c r="L840" i="2"/>
  <c r="D192" i="4" s="1"/>
  <c r="L843" i="2"/>
  <c r="I846" i="2" s="1"/>
  <c r="L839" i="2"/>
  <c r="C192" i="4" s="1"/>
  <c r="X371" i="1"/>
  <c r="F845" i="2"/>
  <c r="J191" i="4" s="1"/>
  <c r="F847" i="2"/>
  <c r="N191" i="4" s="1"/>
  <c r="R371" i="1"/>
  <c r="X830" i="2"/>
  <c r="N190" i="4" s="1"/>
  <c r="F369" i="1"/>
  <c r="F371" i="1"/>
  <c r="L369" i="1"/>
  <c r="J369" i="1"/>
  <c r="F370" i="1"/>
  <c r="F372" i="1"/>
  <c r="R830" i="2"/>
  <c r="N189" i="4" s="1"/>
  <c r="X831" i="2"/>
  <c r="P190" i="4" s="1"/>
  <c r="X829" i="2"/>
  <c r="L190" i="4" s="1"/>
  <c r="L829" i="2"/>
  <c r="L831" i="2"/>
  <c r="P188" i="4" s="1"/>
  <c r="F829" i="2"/>
  <c r="L187" i="4" s="1"/>
  <c r="P828" i="2"/>
  <c r="F422" i="1"/>
  <c r="F420" i="1"/>
  <c r="D420" i="1"/>
  <c r="R423" i="1"/>
  <c r="R421" i="1"/>
  <c r="X423" i="1"/>
  <c r="X421" i="1"/>
  <c r="L423" i="1"/>
  <c r="L421" i="1"/>
  <c r="F405" i="1"/>
  <c r="F403" i="1"/>
  <c r="D403" i="1"/>
  <c r="R406" i="1"/>
  <c r="R404" i="1"/>
  <c r="X406" i="1"/>
  <c r="X404" i="1"/>
  <c r="X407" i="1" s="1"/>
  <c r="L406" i="1"/>
  <c r="L404" i="1"/>
  <c r="F386" i="1"/>
  <c r="D386" i="1"/>
  <c r="F388" i="1"/>
  <c r="L389" i="1"/>
  <c r="L387" i="1"/>
  <c r="X389" i="1"/>
  <c r="X387" i="1"/>
  <c r="R389" i="1"/>
  <c r="R387" i="1"/>
  <c r="R390" i="1" s="1"/>
  <c r="X354" i="1"/>
  <c r="L354" i="1"/>
  <c r="X794" i="2"/>
  <c r="J182" i="4" s="1"/>
  <c r="R791" i="2"/>
  <c r="O794" i="2" s="1"/>
  <c r="R792" i="2"/>
  <c r="O795" i="2" s="1"/>
  <c r="R790" i="2"/>
  <c r="E181" i="4" s="1"/>
  <c r="R788" i="2"/>
  <c r="C181" i="4" s="1"/>
  <c r="F354" i="1"/>
  <c r="R779" i="2"/>
  <c r="N177" i="4" s="1"/>
  <c r="J777" i="2"/>
  <c r="L778" i="2" s="1"/>
  <c r="F881" i="2"/>
  <c r="N199" i="4" s="1"/>
  <c r="L882" i="2"/>
  <c r="P200" i="4" s="1"/>
  <c r="D879" i="2"/>
  <c r="R882" i="2"/>
  <c r="P201" i="4" s="1"/>
  <c r="R880" i="2"/>
  <c r="L201" i="4" s="1"/>
  <c r="P862" i="2"/>
  <c r="F865" i="2"/>
  <c r="P195" i="4" s="1"/>
  <c r="F863" i="2"/>
  <c r="L863" i="2"/>
  <c r="L196" i="4" s="1"/>
  <c r="R847" i="2"/>
  <c r="N193" i="4" s="1"/>
  <c r="R845" i="2"/>
  <c r="J193" i="4" s="1"/>
  <c r="P845" i="2"/>
  <c r="F812" i="2"/>
  <c r="P811" i="2"/>
  <c r="X812" i="2"/>
  <c r="R813" i="2"/>
  <c r="N185" i="4" s="1"/>
  <c r="F796" i="2"/>
  <c r="N179" i="4" s="1"/>
  <c r="D794" i="2"/>
  <c r="L794" i="2"/>
  <c r="J180" i="4" s="1"/>
  <c r="J794" i="2"/>
  <c r="X795" i="2"/>
  <c r="L182" i="4" s="1"/>
  <c r="F773" i="2"/>
  <c r="E175" i="4" s="1"/>
  <c r="F774" i="2"/>
  <c r="C777" i="2" s="1"/>
  <c r="F771" i="2"/>
  <c r="C175" i="4" s="1"/>
  <c r="F772" i="2"/>
  <c r="D175" i="4" s="1"/>
  <c r="F776" i="2"/>
  <c r="C779" i="2" s="1"/>
  <c r="X337" i="1"/>
  <c r="V760" i="2"/>
  <c r="X763" i="2" s="1"/>
  <c r="P174" i="4" s="1"/>
  <c r="R337" i="1"/>
  <c r="L762" i="2"/>
  <c r="N172" i="4" s="1"/>
  <c r="F754" i="2"/>
  <c r="C171" i="4" s="1"/>
  <c r="F758" i="2"/>
  <c r="C761" i="2" s="1"/>
  <c r="F757" i="2"/>
  <c r="C760" i="2" s="1"/>
  <c r="F171" i="4" s="1"/>
  <c r="X745" i="2"/>
  <c r="N170" i="4" s="1"/>
  <c r="X743" i="2"/>
  <c r="J170" i="4" s="1"/>
  <c r="V743" i="2"/>
  <c r="R745" i="2"/>
  <c r="N169" i="4" s="1"/>
  <c r="R743" i="2"/>
  <c r="J169" i="4" s="1"/>
  <c r="R746" i="2"/>
  <c r="P169" i="4" s="1"/>
  <c r="R744" i="2"/>
  <c r="L169" i="4" s="1"/>
  <c r="L738" i="2"/>
  <c r="D168" i="4" s="1"/>
  <c r="L742" i="2"/>
  <c r="I745" i="2" s="1"/>
  <c r="L740" i="2"/>
  <c r="I743" i="2" s="1"/>
  <c r="F168" i="4" s="1"/>
  <c r="L737" i="2"/>
  <c r="C168" i="4" s="1"/>
  <c r="L739" i="2"/>
  <c r="E168" i="4" s="1"/>
  <c r="L741" i="2"/>
  <c r="I744" i="2" s="1"/>
  <c r="X726" i="2"/>
  <c r="J166" i="4" s="1"/>
  <c r="V726" i="2"/>
  <c r="X727" i="2" s="1"/>
  <c r="L166" i="4" s="1"/>
  <c r="L335" i="1"/>
  <c r="L337" i="1"/>
  <c r="R728" i="2"/>
  <c r="N165" i="4" s="1"/>
  <c r="R726" i="2"/>
  <c r="L728" i="2"/>
  <c r="N164" i="4" s="1"/>
  <c r="L722" i="2"/>
  <c r="E164" i="4" s="1"/>
  <c r="L720" i="2"/>
  <c r="C164" i="4" s="1"/>
  <c r="F728" i="2"/>
  <c r="N163" i="4" s="1"/>
  <c r="X711" i="2"/>
  <c r="N162" i="4" s="1"/>
  <c r="F711" i="2"/>
  <c r="N159" i="4" s="1"/>
  <c r="V692" i="2"/>
  <c r="X695" i="2" s="1"/>
  <c r="P158" i="4" s="1"/>
  <c r="X694" i="2"/>
  <c r="N158" i="4" s="1"/>
  <c r="R687" i="2"/>
  <c r="D157" i="4" s="1"/>
  <c r="R686" i="2"/>
  <c r="C157" i="4" s="1"/>
  <c r="L694" i="2"/>
  <c r="N156" i="4" s="1"/>
  <c r="F688" i="2"/>
  <c r="E155" i="4" s="1"/>
  <c r="F690" i="2"/>
  <c r="C693" i="2" s="1"/>
  <c r="F687" i="2"/>
  <c r="D155" i="4" s="1"/>
  <c r="F689" i="2"/>
  <c r="C692" i="2" s="1"/>
  <c r="F155" i="4" s="1"/>
  <c r="F686" i="2"/>
  <c r="C155" i="4" s="1"/>
  <c r="X320" i="1"/>
  <c r="L761" i="2"/>
  <c r="L172" i="4" s="1"/>
  <c r="R777" i="2"/>
  <c r="J177" i="4" s="1"/>
  <c r="P777" i="2"/>
  <c r="P760" i="2"/>
  <c r="X778" i="2"/>
  <c r="L178" i="4" s="1"/>
  <c r="R762" i="2"/>
  <c r="N173" i="4" s="1"/>
  <c r="F743" i="2"/>
  <c r="J167" i="4" s="1"/>
  <c r="D743" i="2"/>
  <c r="F726" i="2"/>
  <c r="J163" i="4" s="1"/>
  <c r="D726" i="2"/>
  <c r="L727" i="2"/>
  <c r="L164" i="4" s="1"/>
  <c r="F710" i="2"/>
  <c r="L159" i="4" s="1"/>
  <c r="F712" i="2"/>
  <c r="P159" i="4" s="1"/>
  <c r="X712" i="2"/>
  <c r="P162" i="4" s="1"/>
  <c r="X710" i="2"/>
  <c r="L710" i="2"/>
  <c r="L160" i="4" s="1"/>
  <c r="X675" i="2"/>
  <c r="J154" i="4" s="1"/>
  <c r="V675" i="2"/>
  <c r="X319" i="1"/>
  <c r="X321" i="1"/>
  <c r="R678" i="2"/>
  <c r="P153" i="4" s="1"/>
  <c r="R676" i="2"/>
  <c r="R677" i="2"/>
  <c r="N153" i="4" s="1"/>
  <c r="R369" i="1"/>
  <c r="P369" i="1"/>
  <c r="X372" i="1"/>
  <c r="X370" i="1"/>
  <c r="X373" i="1" s="1"/>
  <c r="R354" i="1"/>
  <c r="R352" i="1"/>
  <c r="P352" i="1"/>
  <c r="L353" i="1"/>
  <c r="L355" i="1"/>
  <c r="F355" i="1"/>
  <c r="F353" i="1"/>
  <c r="X352" i="1"/>
  <c r="V352" i="1"/>
  <c r="R316" i="1"/>
  <c r="O319" i="1" s="1"/>
  <c r="P319" i="1" s="1"/>
  <c r="R320" i="1" s="1"/>
  <c r="R315" i="1"/>
  <c r="O318" i="1" s="1"/>
  <c r="L320" i="1"/>
  <c r="F320" i="1"/>
  <c r="L669" i="2"/>
  <c r="C152" i="4" s="1"/>
  <c r="L672" i="2"/>
  <c r="I675" i="2" s="1"/>
  <c r="L674" i="2"/>
  <c r="I677" i="2" s="1"/>
  <c r="L671" i="2"/>
  <c r="E152" i="4" s="1"/>
  <c r="F678" i="2"/>
  <c r="P151" i="4" s="1"/>
  <c r="F677" i="2"/>
  <c r="X658" i="2"/>
  <c r="J150" i="4" s="1"/>
  <c r="R654" i="2"/>
  <c r="E149" i="4" s="1"/>
  <c r="R652" i="2"/>
  <c r="C149" i="4" s="1"/>
  <c r="R655" i="2"/>
  <c r="O658" i="2" s="1"/>
  <c r="L660" i="2"/>
  <c r="N148" i="4" s="1"/>
  <c r="F660" i="2"/>
  <c r="X303" i="1"/>
  <c r="X660" i="2"/>
  <c r="N150" i="4" s="1"/>
  <c r="R643" i="2"/>
  <c r="N145" i="4" s="1"/>
  <c r="L643" i="2"/>
  <c r="N144" i="4" s="1"/>
  <c r="X626" i="2"/>
  <c r="N142" i="4" s="1"/>
  <c r="X624" i="2"/>
  <c r="J142" i="4" s="1"/>
  <c r="V624" i="2"/>
  <c r="X627" i="2" s="1"/>
  <c r="P142" i="4" s="1"/>
  <c r="L619" i="2"/>
  <c r="D140" i="4" s="1"/>
  <c r="L618" i="2"/>
  <c r="C140" i="4" s="1"/>
  <c r="F626" i="2"/>
  <c r="N139" i="4" s="1"/>
  <c r="X607" i="2"/>
  <c r="J138" i="4" s="1"/>
  <c r="V607" i="2"/>
  <c r="L303" i="1"/>
  <c r="F609" i="2"/>
  <c r="N135" i="4" s="1"/>
  <c r="F303" i="1"/>
  <c r="X677" i="2"/>
  <c r="N154" i="4" s="1"/>
  <c r="L659" i="2"/>
  <c r="L661" i="2"/>
  <c r="P148" i="4" s="1"/>
  <c r="X661" i="2"/>
  <c r="P150" i="4" s="1"/>
  <c r="L642" i="2"/>
  <c r="L144" i="4" s="1"/>
  <c r="R642" i="2"/>
  <c r="L145" i="4" s="1"/>
  <c r="D641" i="2"/>
  <c r="P624" i="2"/>
  <c r="L626" i="2"/>
  <c r="N140" i="4" s="1"/>
  <c r="F625" i="2"/>
  <c r="L139" i="4" s="1"/>
  <c r="X585" i="2"/>
  <c r="D134" i="4" s="1"/>
  <c r="X586" i="2"/>
  <c r="E134" i="4" s="1"/>
  <c r="R590" i="2"/>
  <c r="J133" i="4" s="1"/>
  <c r="L590" i="2"/>
  <c r="J132" i="4" s="1"/>
  <c r="J590" i="2"/>
  <c r="L593" i="2" s="1"/>
  <c r="P132" i="4" s="1"/>
  <c r="X286" i="1"/>
  <c r="F607" i="2"/>
  <c r="J135" i="4" s="1"/>
  <c r="D607" i="2"/>
  <c r="L607" i="2"/>
  <c r="J136" i="4" s="1"/>
  <c r="J607" i="2"/>
  <c r="R608" i="2"/>
  <c r="L137" i="4" s="1"/>
  <c r="X608" i="2"/>
  <c r="L138" i="4" s="1"/>
  <c r="F588" i="2"/>
  <c r="C591" i="2" s="1"/>
  <c r="F585" i="2"/>
  <c r="D131" i="4" s="1"/>
  <c r="F587" i="2"/>
  <c r="C590" i="2" s="1"/>
  <c r="F131" i="4" s="1"/>
  <c r="X575" i="2"/>
  <c r="N130" i="4" s="1"/>
  <c r="R573" i="2"/>
  <c r="J129" i="4" s="1"/>
  <c r="L568" i="2"/>
  <c r="D128" i="4" s="1"/>
  <c r="L569" i="2"/>
  <c r="E128" i="4" s="1"/>
  <c r="L567" i="2"/>
  <c r="C128" i="4" s="1"/>
  <c r="F575" i="2"/>
  <c r="X558" i="2"/>
  <c r="N126" i="4" s="1"/>
  <c r="F558" i="2"/>
  <c r="N123" i="4" s="1"/>
  <c r="R286" i="1"/>
  <c r="X541" i="2"/>
  <c r="N122" i="4" s="1"/>
  <c r="L541" i="2"/>
  <c r="N120" i="4" s="1"/>
  <c r="F541" i="2"/>
  <c r="N119" i="4" s="1"/>
  <c r="X524" i="2"/>
  <c r="N118" i="4" s="1"/>
  <c r="R517" i="2"/>
  <c r="D117" i="4" s="1"/>
  <c r="R516" i="2"/>
  <c r="C117" i="4" s="1"/>
  <c r="R519" i="2"/>
  <c r="O522" i="2" s="1"/>
  <c r="R518" i="2"/>
  <c r="E117" i="4" s="1"/>
  <c r="F524" i="2"/>
  <c r="N115" i="4" s="1"/>
  <c r="X501" i="2"/>
  <c r="E114" i="4" s="1"/>
  <c r="X500" i="2"/>
  <c r="D114" i="4" s="1"/>
  <c r="L286" i="1"/>
  <c r="L507" i="2"/>
  <c r="N112" i="4" s="1"/>
  <c r="F507" i="2"/>
  <c r="N111" i="4" s="1"/>
  <c r="R482" i="2"/>
  <c r="C109" i="4" s="1"/>
  <c r="F269" i="1"/>
  <c r="X576" i="2"/>
  <c r="P130" i="4" s="1"/>
  <c r="X574" i="2"/>
  <c r="L130" i="4" s="1"/>
  <c r="F557" i="2"/>
  <c r="L123" i="4" s="1"/>
  <c r="X559" i="2"/>
  <c r="P126" i="4" s="1"/>
  <c r="X557" i="2"/>
  <c r="L592" i="2"/>
  <c r="N132" i="4" s="1"/>
  <c r="R557" i="2"/>
  <c r="L125" i="4" s="1"/>
  <c r="R574" i="2"/>
  <c r="L574" i="2"/>
  <c r="R539" i="2"/>
  <c r="J121" i="4" s="1"/>
  <c r="P539" i="2"/>
  <c r="F540" i="2"/>
  <c r="L540" i="2"/>
  <c r="L120" i="4" s="1"/>
  <c r="X540" i="2"/>
  <c r="L122" i="4" s="1"/>
  <c r="L523" i="2"/>
  <c r="L116" i="4" s="1"/>
  <c r="R524" i="2"/>
  <c r="N117" i="4" s="1"/>
  <c r="X523" i="2"/>
  <c r="P522" i="2"/>
  <c r="L338" i="1"/>
  <c r="L336" i="1"/>
  <c r="R338" i="1"/>
  <c r="R336" i="1"/>
  <c r="F337" i="1"/>
  <c r="X338" i="1"/>
  <c r="X336" i="1"/>
  <c r="X339" i="1" s="1"/>
  <c r="F335" i="1"/>
  <c r="D335" i="1"/>
  <c r="P318" i="1"/>
  <c r="F321" i="1"/>
  <c r="F319" i="1"/>
  <c r="L319" i="1"/>
  <c r="L321" i="1"/>
  <c r="L302" i="1"/>
  <c r="L304" i="1"/>
  <c r="F304" i="1"/>
  <c r="F302" i="1"/>
  <c r="L305" i="1"/>
  <c r="R303" i="1"/>
  <c r="X304" i="1"/>
  <c r="X302" i="1"/>
  <c r="R301" i="1"/>
  <c r="P301" i="1"/>
  <c r="F286" i="1"/>
  <c r="R287" i="1"/>
  <c r="R285" i="1"/>
  <c r="F284" i="1"/>
  <c r="D284" i="1"/>
  <c r="X287" i="1"/>
  <c r="X285" i="1"/>
  <c r="L287" i="1"/>
  <c r="L285" i="1"/>
  <c r="F482" i="2"/>
  <c r="C107" i="4" s="1"/>
  <c r="R269" i="1"/>
  <c r="P431" i="2"/>
  <c r="O433" i="2"/>
  <c r="R428" i="2"/>
  <c r="X269" i="1"/>
  <c r="O431" i="2"/>
  <c r="P433" i="2"/>
  <c r="R430" i="2"/>
  <c r="R436" i="2" s="1"/>
  <c r="O439" i="2" s="1"/>
  <c r="L269" i="1"/>
  <c r="L506" i="2"/>
  <c r="L112" i="4" s="1"/>
  <c r="F506" i="2"/>
  <c r="L111" i="4" s="1"/>
  <c r="L509" i="2"/>
  <c r="R112" i="4" s="1"/>
  <c r="R505" i="2"/>
  <c r="J113" i="4" s="1"/>
  <c r="P505" i="2"/>
  <c r="L487" i="2"/>
  <c r="I490" i="2" s="1"/>
  <c r="R483" i="2"/>
  <c r="D109" i="4" s="1"/>
  <c r="R484" i="2"/>
  <c r="E109" i="4" s="1"/>
  <c r="X487" i="2"/>
  <c r="U490" i="2" s="1"/>
  <c r="F487" i="2"/>
  <c r="C490" i="2" s="1"/>
  <c r="F484" i="2"/>
  <c r="E107" i="4" s="1"/>
  <c r="F483" i="2"/>
  <c r="D107" i="4" s="1"/>
  <c r="R401" i="2"/>
  <c r="O404" i="2" s="1"/>
  <c r="X434" i="2"/>
  <c r="U437" i="2" s="1"/>
  <c r="X470" i="2"/>
  <c r="U473" i="2" s="1"/>
  <c r="D414" i="2"/>
  <c r="O432" i="2"/>
  <c r="U423" i="2"/>
  <c r="X413" i="2"/>
  <c r="R429" i="2"/>
  <c r="R465" i="2"/>
  <c r="C105" i="4" s="1"/>
  <c r="R466" i="2"/>
  <c r="D105" i="4" s="1"/>
  <c r="R252" i="1"/>
  <c r="R250" i="1"/>
  <c r="P250" i="1"/>
  <c r="R251" i="1" s="1"/>
  <c r="L252" i="1"/>
  <c r="L250" i="1"/>
  <c r="J250" i="1"/>
  <c r="L253" i="1" s="1"/>
  <c r="R467" i="2"/>
  <c r="E105" i="4" s="1"/>
  <c r="L470" i="2"/>
  <c r="I473" i="2" s="1"/>
  <c r="F465" i="2"/>
  <c r="C103" i="4" s="1"/>
  <c r="F466" i="2"/>
  <c r="D103" i="4" s="1"/>
  <c r="F470" i="2"/>
  <c r="C473" i="2" s="1"/>
  <c r="F467" i="2"/>
  <c r="E103" i="4" s="1"/>
  <c r="X453" i="2"/>
  <c r="U456" i="2" s="1"/>
  <c r="R453" i="2"/>
  <c r="O456" i="2" s="1"/>
  <c r="R448" i="2"/>
  <c r="C101" i="4" s="1"/>
  <c r="X232" i="1"/>
  <c r="U235" i="1" s="1"/>
  <c r="V235" i="1" s="1"/>
  <c r="X233" i="1" s="1"/>
  <c r="R228" i="1"/>
  <c r="R229" i="1"/>
  <c r="L453" i="2"/>
  <c r="I456" i="2" s="1"/>
  <c r="L232" i="1"/>
  <c r="I235" i="1" s="1"/>
  <c r="J235" i="1" s="1"/>
  <c r="L233" i="1" s="1"/>
  <c r="F449" i="2"/>
  <c r="D99" i="4" s="1"/>
  <c r="F450" i="2"/>
  <c r="E99" i="4" s="1"/>
  <c r="R267" i="1"/>
  <c r="P267" i="1"/>
  <c r="F270" i="1"/>
  <c r="F268" i="1"/>
  <c r="L268" i="1"/>
  <c r="L270" i="1"/>
  <c r="X270" i="1"/>
  <c r="X268" i="1"/>
  <c r="F250" i="1"/>
  <c r="D250" i="1"/>
  <c r="F252" i="1"/>
  <c r="X251" i="1"/>
  <c r="X253" i="1"/>
  <c r="X252" i="1"/>
  <c r="F227" i="1"/>
  <c r="F228" i="1"/>
  <c r="F232" i="1"/>
  <c r="C235" i="1" s="1"/>
  <c r="D235" i="1" s="1"/>
  <c r="F233" i="1" s="1"/>
  <c r="F229" i="1"/>
  <c r="X435" i="2"/>
  <c r="U438" i="2" s="1"/>
  <c r="X436" i="2"/>
  <c r="U439" i="2" s="1"/>
  <c r="J233" i="1"/>
  <c r="V233" i="1"/>
  <c r="D233" i="1"/>
  <c r="R230" i="1"/>
  <c r="O233" i="1" s="1"/>
  <c r="R231" i="1"/>
  <c r="O234" i="1" s="1"/>
  <c r="P234" i="1" s="1"/>
  <c r="R232" i="1"/>
  <c r="O235" i="1" s="1"/>
  <c r="P235" i="1" s="1"/>
  <c r="X227" i="1"/>
  <c r="X228" i="1"/>
  <c r="X229" i="1"/>
  <c r="L227" i="1"/>
  <c r="L228" i="1"/>
  <c r="L229" i="1"/>
  <c r="P432" i="2"/>
  <c r="O440" i="2"/>
  <c r="L434" i="2"/>
  <c r="I437" i="2" s="1"/>
  <c r="F96" i="4" s="1"/>
  <c r="L436" i="2"/>
  <c r="I439" i="2" s="1"/>
  <c r="L432" i="2"/>
  <c r="D96" i="4" s="1"/>
  <c r="F435" i="2"/>
  <c r="C438" i="2" s="1"/>
  <c r="F434" i="2"/>
  <c r="C437" i="2" s="1"/>
  <c r="F95" i="4" s="1"/>
  <c r="F436" i="2"/>
  <c r="C439" i="2" s="1"/>
  <c r="F432" i="2"/>
  <c r="D95" i="4" s="1"/>
  <c r="L431" i="2"/>
  <c r="C96" i="4" s="1"/>
  <c r="L433" i="2"/>
  <c r="E96" i="4" s="1"/>
  <c r="L435" i="2"/>
  <c r="I438" i="2" s="1"/>
  <c r="F431" i="2"/>
  <c r="C95" i="4" s="1"/>
  <c r="F433" i="2"/>
  <c r="E95" i="4" s="1"/>
  <c r="R414" i="2"/>
  <c r="C93" i="4" s="1"/>
  <c r="V414" i="2"/>
  <c r="U414" i="2"/>
  <c r="U415" i="2"/>
  <c r="V415" i="2"/>
  <c r="C423" i="2"/>
  <c r="F411" i="2"/>
  <c r="F413" i="2"/>
  <c r="C415" i="2"/>
  <c r="D416" i="2"/>
  <c r="X411" i="2"/>
  <c r="X412" i="2"/>
  <c r="X418" i="2" s="1"/>
  <c r="U421" i="2" s="1"/>
  <c r="R415" i="2"/>
  <c r="D93" i="4" s="1"/>
  <c r="R416" i="2"/>
  <c r="E93" i="4" s="1"/>
  <c r="L418" i="2"/>
  <c r="I421" i="2" s="1"/>
  <c r="L414" i="2"/>
  <c r="C92" i="4" s="1"/>
  <c r="L419" i="2"/>
  <c r="I422" i="2" s="1"/>
  <c r="D415" i="2"/>
  <c r="C416" i="2"/>
  <c r="F412" i="2"/>
  <c r="F418" i="2" s="1"/>
  <c r="C421" i="2" s="1"/>
  <c r="X399" i="2"/>
  <c r="E90" i="4" s="1"/>
  <c r="X398" i="2"/>
  <c r="D90" i="4" s="1"/>
  <c r="X400" i="2"/>
  <c r="U403" i="2" s="1"/>
  <c r="R399" i="2"/>
  <c r="E89" i="4" s="1"/>
  <c r="R397" i="2"/>
  <c r="C89" i="4" s="1"/>
  <c r="J488" i="2"/>
  <c r="V488" i="2"/>
  <c r="D488" i="2"/>
  <c r="R485" i="2"/>
  <c r="O488" i="2" s="1"/>
  <c r="F109" i="4" s="1"/>
  <c r="R486" i="2"/>
  <c r="O489" i="2" s="1"/>
  <c r="R487" i="2"/>
  <c r="O490" i="2" s="1"/>
  <c r="X482" i="2"/>
  <c r="C110" i="4" s="1"/>
  <c r="X483" i="2"/>
  <c r="D110" i="4" s="1"/>
  <c r="X484" i="2"/>
  <c r="E110" i="4" s="1"/>
  <c r="L482" i="2"/>
  <c r="C108" i="4" s="1"/>
  <c r="L483" i="2"/>
  <c r="D108" i="4" s="1"/>
  <c r="L484" i="2"/>
  <c r="E108" i="4" s="1"/>
  <c r="J471" i="2"/>
  <c r="V471" i="2"/>
  <c r="D471" i="2"/>
  <c r="R468" i="2"/>
  <c r="O471" i="2" s="1"/>
  <c r="F105" i="4" s="1"/>
  <c r="R469" i="2"/>
  <c r="O472" i="2" s="1"/>
  <c r="R470" i="2"/>
  <c r="O473" i="2" s="1"/>
  <c r="X465" i="2"/>
  <c r="C106" i="4" s="1"/>
  <c r="X466" i="2"/>
  <c r="D106" i="4" s="1"/>
  <c r="X467" i="2"/>
  <c r="E106" i="4" s="1"/>
  <c r="L465" i="2"/>
  <c r="C104" i="4" s="1"/>
  <c r="L466" i="2"/>
  <c r="D104" i="4" s="1"/>
  <c r="L467" i="2"/>
  <c r="E104" i="4" s="1"/>
  <c r="J454" i="2"/>
  <c r="P454" i="2"/>
  <c r="V454" i="2"/>
  <c r="R449" i="2"/>
  <c r="D101" i="4" s="1"/>
  <c r="R450" i="2"/>
  <c r="E101" i="4" s="1"/>
  <c r="F451" i="2"/>
  <c r="C454" i="2" s="1"/>
  <c r="F99" i="4" s="1"/>
  <c r="F452" i="2"/>
  <c r="C455" i="2" s="1"/>
  <c r="F453" i="2"/>
  <c r="C456" i="2" s="1"/>
  <c r="L448" i="2"/>
  <c r="C100" i="4" s="1"/>
  <c r="L449" i="2"/>
  <c r="D100" i="4" s="1"/>
  <c r="L450" i="2"/>
  <c r="E100" i="4" s="1"/>
  <c r="X448" i="2"/>
  <c r="C102" i="4" s="1"/>
  <c r="X449" i="2"/>
  <c r="D102" i="4" s="1"/>
  <c r="X450" i="2"/>
  <c r="E102" i="4" s="1"/>
  <c r="R417" i="2"/>
  <c r="O420" i="2" s="1"/>
  <c r="F93" i="4" s="1"/>
  <c r="R418" i="2"/>
  <c r="O421" i="2" s="1"/>
  <c r="R419" i="2"/>
  <c r="O422" i="2" s="1"/>
  <c r="X431" i="2"/>
  <c r="C98" i="4" s="1"/>
  <c r="X432" i="2"/>
  <c r="D98" i="4" s="1"/>
  <c r="X433" i="2"/>
  <c r="E98" i="4" s="1"/>
  <c r="R398" i="2"/>
  <c r="D89" i="4" s="1"/>
  <c r="R400" i="2"/>
  <c r="O403" i="2" s="1"/>
  <c r="F89" i="4" s="1"/>
  <c r="R402" i="2"/>
  <c r="O405" i="2" s="1"/>
  <c r="L415" i="2"/>
  <c r="D92" i="4" s="1"/>
  <c r="L417" i="2"/>
  <c r="I420" i="2" s="1"/>
  <c r="F92" i="4" s="1"/>
  <c r="X402" i="2"/>
  <c r="U405" i="2" s="1"/>
  <c r="X397" i="2"/>
  <c r="C90" i="4" s="1"/>
  <c r="L416" i="2"/>
  <c r="E92" i="4" s="1"/>
  <c r="X401" i="2"/>
  <c r="U404" i="2" s="1"/>
  <c r="W82" i="4"/>
  <c r="V82" i="4"/>
  <c r="W81" i="4"/>
  <c r="V81" i="4"/>
  <c r="W80" i="4"/>
  <c r="V80" i="4"/>
  <c r="W79" i="4"/>
  <c r="V79" i="4"/>
  <c r="W78" i="4"/>
  <c r="V78" i="4"/>
  <c r="W77" i="4"/>
  <c r="V77" i="4"/>
  <c r="W76" i="4"/>
  <c r="V76" i="4"/>
  <c r="W75" i="4"/>
  <c r="V75" i="4"/>
  <c r="W74" i="4"/>
  <c r="V74" i="4"/>
  <c r="W73" i="4"/>
  <c r="V73" i="4"/>
  <c r="W72" i="4"/>
  <c r="V72" i="4"/>
  <c r="W71" i="4"/>
  <c r="V71" i="4"/>
  <c r="W70" i="4"/>
  <c r="V70" i="4"/>
  <c r="W69" i="4"/>
  <c r="V69" i="4"/>
  <c r="W68" i="4"/>
  <c r="V68" i="4"/>
  <c r="W67" i="4"/>
  <c r="V67" i="4"/>
  <c r="W66" i="4"/>
  <c r="V66" i="4"/>
  <c r="W65" i="4"/>
  <c r="V65" i="4"/>
  <c r="W64" i="4"/>
  <c r="V64" i="4"/>
  <c r="W63" i="4"/>
  <c r="V63" i="4"/>
  <c r="W62" i="4"/>
  <c r="V62" i="4"/>
  <c r="W61" i="4"/>
  <c r="V61" i="4"/>
  <c r="W60" i="4"/>
  <c r="V60" i="4"/>
  <c r="W59" i="4"/>
  <c r="V59" i="4"/>
  <c r="W58" i="4"/>
  <c r="V58" i="4"/>
  <c r="W57" i="4"/>
  <c r="V57" i="4"/>
  <c r="W56" i="4"/>
  <c r="V56" i="4"/>
  <c r="A56" i="4"/>
  <c r="U56" i="4" s="1"/>
  <c r="A57" i="4"/>
  <c r="U57" i="4" s="1"/>
  <c r="A58" i="4"/>
  <c r="U58" i="4" s="1"/>
  <c r="A59" i="4"/>
  <c r="U59" i="4" s="1"/>
  <c r="A60" i="4"/>
  <c r="U60" i="4" s="1"/>
  <c r="A61" i="4"/>
  <c r="U61" i="4" s="1"/>
  <c r="A62" i="4"/>
  <c r="U62" i="4" s="1"/>
  <c r="A63" i="4"/>
  <c r="U63" i="4" s="1"/>
  <c r="A64" i="4"/>
  <c r="U64" i="4" s="1"/>
  <c r="A65" i="4"/>
  <c r="U65" i="4" s="1"/>
  <c r="A66" i="4"/>
  <c r="U66" i="4" s="1"/>
  <c r="A67" i="4"/>
  <c r="U67" i="4" s="1"/>
  <c r="A68" i="4"/>
  <c r="U68" i="4" s="1"/>
  <c r="A69" i="4"/>
  <c r="U69" i="4" s="1"/>
  <c r="A70" i="4"/>
  <c r="U70" i="4" s="1"/>
  <c r="A71" i="4"/>
  <c r="U71" i="4" s="1"/>
  <c r="A72" i="4"/>
  <c r="U72" i="4" s="1"/>
  <c r="A73" i="4"/>
  <c r="U73" i="4" s="1"/>
  <c r="A74" i="4"/>
  <c r="U74" i="4" s="1"/>
  <c r="A75" i="4"/>
  <c r="U75" i="4" s="1"/>
  <c r="A76" i="4"/>
  <c r="U76" i="4" s="1"/>
  <c r="A77" i="4"/>
  <c r="U77" i="4" s="1"/>
  <c r="A78" i="4"/>
  <c r="U78" i="4" s="1"/>
  <c r="A79" i="4"/>
  <c r="U79" i="4" s="1"/>
  <c r="A80" i="4"/>
  <c r="U80" i="4" s="1"/>
  <c r="A81" i="4"/>
  <c r="U81" i="4" s="1"/>
  <c r="A82" i="4"/>
  <c r="U82" i="4" s="1"/>
  <c r="U219" i="1"/>
  <c r="O219" i="1"/>
  <c r="I219" i="1"/>
  <c r="C219" i="1"/>
  <c r="V212" i="1"/>
  <c r="U212" i="1"/>
  <c r="P212" i="1"/>
  <c r="O212" i="1"/>
  <c r="J212" i="1"/>
  <c r="I212" i="1"/>
  <c r="D212" i="1"/>
  <c r="C212" i="1"/>
  <c r="V211" i="1"/>
  <c r="U211" i="1"/>
  <c r="P211" i="1"/>
  <c r="O211" i="1"/>
  <c r="J211" i="1"/>
  <c r="I211" i="1"/>
  <c r="D211" i="1"/>
  <c r="C211" i="1"/>
  <c r="V210" i="1"/>
  <c r="U210" i="1"/>
  <c r="P210" i="1"/>
  <c r="O210" i="1"/>
  <c r="J210" i="1"/>
  <c r="I210" i="1"/>
  <c r="D210" i="1"/>
  <c r="C210" i="1"/>
  <c r="X209" i="1"/>
  <c r="R209" i="1"/>
  <c r="L209" i="1"/>
  <c r="F209" i="1"/>
  <c r="X208" i="1"/>
  <c r="X214" i="1" s="1"/>
  <c r="U217" i="1" s="1"/>
  <c r="V217" i="1" s="1"/>
  <c r="R208" i="1"/>
  <c r="R214" i="1" s="1"/>
  <c r="O217" i="1" s="1"/>
  <c r="P217" i="1" s="1"/>
  <c r="L208" i="1"/>
  <c r="L214" i="1" s="1"/>
  <c r="I217" i="1" s="1"/>
  <c r="J217" i="1" s="1"/>
  <c r="F208" i="1"/>
  <c r="X207" i="1"/>
  <c r="R207" i="1"/>
  <c r="R213" i="1" s="1"/>
  <c r="O216" i="1" s="1"/>
  <c r="L207" i="1"/>
  <c r="L213" i="1" s="1"/>
  <c r="I216" i="1" s="1"/>
  <c r="F207" i="1"/>
  <c r="F210" i="1" s="1"/>
  <c r="I406" i="2"/>
  <c r="C406" i="2"/>
  <c r="U389" i="2"/>
  <c r="O389" i="2"/>
  <c r="J399" i="2"/>
  <c r="I399" i="2"/>
  <c r="D399" i="2"/>
  <c r="C399" i="2"/>
  <c r="V382" i="2"/>
  <c r="U382" i="2"/>
  <c r="P382" i="2"/>
  <c r="O382" i="2"/>
  <c r="J398" i="2"/>
  <c r="I398" i="2"/>
  <c r="D398" i="2"/>
  <c r="C398" i="2"/>
  <c r="V381" i="2"/>
  <c r="U381" i="2"/>
  <c r="P381" i="2"/>
  <c r="O381" i="2"/>
  <c r="J397" i="2"/>
  <c r="I397" i="2"/>
  <c r="D397" i="2"/>
  <c r="C397" i="2"/>
  <c r="V380" i="2"/>
  <c r="U380" i="2"/>
  <c r="P380" i="2"/>
  <c r="O380" i="2"/>
  <c r="L396" i="2"/>
  <c r="F396" i="2"/>
  <c r="X379" i="2"/>
  <c r="R379" i="2"/>
  <c r="L395" i="2"/>
  <c r="L401" i="2" s="1"/>
  <c r="I404" i="2" s="1"/>
  <c r="F395" i="2"/>
  <c r="F401" i="2" s="1"/>
  <c r="C404" i="2" s="1"/>
  <c r="X378" i="2"/>
  <c r="X384" i="2" s="1"/>
  <c r="U387" i="2" s="1"/>
  <c r="R378" i="2"/>
  <c r="L394" i="2"/>
  <c r="L400" i="2" s="1"/>
  <c r="I403" i="2" s="1"/>
  <c r="F88" i="4" s="1"/>
  <c r="F394" i="2"/>
  <c r="F400" i="2" s="1"/>
  <c r="C403" i="2" s="1"/>
  <c r="F87" i="4" s="1"/>
  <c r="X377" i="2"/>
  <c r="X383" i="2" s="1"/>
  <c r="U386" i="2" s="1"/>
  <c r="F86" i="4" s="1"/>
  <c r="R377" i="2"/>
  <c r="R380" i="2" s="1"/>
  <c r="C85" i="4" s="1"/>
  <c r="I389" i="2"/>
  <c r="C389" i="2"/>
  <c r="J382" i="2"/>
  <c r="I382" i="2"/>
  <c r="D382" i="2"/>
  <c r="C382" i="2"/>
  <c r="J381" i="2"/>
  <c r="I381" i="2"/>
  <c r="D381" i="2"/>
  <c r="C381" i="2"/>
  <c r="J380" i="2"/>
  <c r="I380" i="2"/>
  <c r="D380" i="2"/>
  <c r="C380" i="2"/>
  <c r="L379" i="2"/>
  <c r="F379" i="2"/>
  <c r="L378" i="2"/>
  <c r="F378" i="2"/>
  <c r="L377" i="2"/>
  <c r="F377" i="2"/>
  <c r="F380" i="2" s="1"/>
  <c r="C83" i="4" s="1"/>
  <c r="O355" i="2"/>
  <c r="P348" i="2"/>
  <c r="O348" i="2"/>
  <c r="P347" i="2"/>
  <c r="O347" i="2"/>
  <c r="P346" i="2"/>
  <c r="O346" i="2"/>
  <c r="R345" i="2"/>
  <c r="R344" i="2"/>
  <c r="R343" i="2"/>
  <c r="O185" i="1"/>
  <c r="P178" i="1"/>
  <c r="O178" i="1"/>
  <c r="P177" i="1"/>
  <c r="O177" i="1"/>
  <c r="P176" i="1"/>
  <c r="O176" i="1"/>
  <c r="R175" i="1"/>
  <c r="R174" i="1"/>
  <c r="R173" i="1"/>
  <c r="D334" i="2"/>
  <c r="C334" i="2"/>
  <c r="D333" i="2"/>
  <c r="C333" i="2"/>
  <c r="D332" i="2"/>
  <c r="C332" i="2"/>
  <c r="C328" i="2"/>
  <c r="C327" i="2"/>
  <c r="D328" i="2"/>
  <c r="D327" i="2"/>
  <c r="D326" i="2"/>
  <c r="C326" i="2"/>
  <c r="J317" i="2"/>
  <c r="I317" i="2"/>
  <c r="J316" i="2"/>
  <c r="I316" i="2"/>
  <c r="J315" i="2"/>
  <c r="I315" i="2"/>
  <c r="I311" i="2"/>
  <c r="I310" i="2"/>
  <c r="J311" i="2"/>
  <c r="J310" i="2"/>
  <c r="J309" i="2"/>
  <c r="I309" i="2"/>
  <c r="D317" i="2"/>
  <c r="C317" i="2"/>
  <c r="D316" i="2"/>
  <c r="C316" i="2"/>
  <c r="D315" i="2"/>
  <c r="C315" i="2"/>
  <c r="C311" i="2"/>
  <c r="C310" i="2"/>
  <c r="D311" i="2"/>
  <c r="D310" i="2"/>
  <c r="D309" i="2"/>
  <c r="C309" i="2"/>
  <c r="J300" i="2"/>
  <c r="I300" i="2"/>
  <c r="J299" i="2"/>
  <c r="I299" i="2"/>
  <c r="J298" i="2"/>
  <c r="I298" i="2"/>
  <c r="I294" i="2"/>
  <c r="I293" i="2"/>
  <c r="J294" i="2"/>
  <c r="J293" i="2"/>
  <c r="J292" i="2"/>
  <c r="I292" i="2"/>
  <c r="P283" i="2"/>
  <c r="O283" i="2"/>
  <c r="P282" i="2"/>
  <c r="O282" i="2"/>
  <c r="P281" i="2"/>
  <c r="O281" i="2"/>
  <c r="O277" i="2"/>
  <c r="O276" i="2"/>
  <c r="P277" i="2"/>
  <c r="P276" i="2"/>
  <c r="P275" i="2"/>
  <c r="O275" i="2"/>
  <c r="V266" i="2"/>
  <c r="U266" i="2"/>
  <c r="V265" i="2"/>
  <c r="U265" i="2"/>
  <c r="V264" i="2"/>
  <c r="U264" i="2"/>
  <c r="U260" i="2"/>
  <c r="U259" i="2"/>
  <c r="V260" i="2"/>
  <c r="V259" i="2"/>
  <c r="V258" i="2"/>
  <c r="U258" i="2"/>
  <c r="U202" i="1"/>
  <c r="O202" i="1"/>
  <c r="I202" i="1"/>
  <c r="C202" i="1"/>
  <c r="V195" i="1"/>
  <c r="U195" i="1"/>
  <c r="P195" i="1"/>
  <c r="O195" i="1"/>
  <c r="J195" i="1"/>
  <c r="I195" i="1"/>
  <c r="D195" i="1"/>
  <c r="C195" i="1"/>
  <c r="V194" i="1"/>
  <c r="U194" i="1"/>
  <c r="P194" i="1"/>
  <c r="O194" i="1"/>
  <c r="J194" i="1"/>
  <c r="I194" i="1"/>
  <c r="D194" i="1"/>
  <c r="C194" i="1"/>
  <c r="V193" i="1"/>
  <c r="U193" i="1"/>
  <c r="P193" i="1"/>
  <c r="O193" i="1"/>
  <c r="J193" i="1"/>
  <c r="I193" i="1"/>
  <c r="D193" i="1"/>
  <c r="C193" i="1"/>
  <c r="X192" i="1"/>
  <c r="R192" i="1"/>
  <c r="L192" i="1"/>
  <c r="F192" i="1"/>
  <c r="X191" i="1"/>
  <c r="X197" i="1" s="1"/>
  <c r="U200" i="1" s="1"/>
  <c r="V200" i="1" s="1"/>
  <c r="R191" i="1"/>
  <c r="L191" i="1"/>
  <c r="L197" i="1" s="1"/>
  <c r="I200" i="1" s="1"/>
  <c r="J200" i="1" s="1"/>
  <c r="F191" i="1"/>
  <c r="X190" i="1"/>
  <c r="X196" i="1" s="1"/>
  <c r="U199" i="1" s="1"/>
  <c r="R190" i="1"/>
  <c r="L190" i="1"/>
  <c r="L196" i="1" s="1"/>
  <c r="I199" i="1" s="1"/>
  <c r="F190" i="1"/>
  <c r="F195" i="1" s="1"/>
  <c r="U185" i="1"/>
  <c r="I185" i="1"/>
  <c r="C185" i="1"/>
  <c r="V178" i="1"/>
  <c r="U178" i="1"/>
  <c r="J178" i="1"/>
  <c r="I178" i="1"/>
  <c r="D178" i="1"/>
  <c r="C178" i="1"/>
  <c r="V177" i="1"/>
  <c r="U177" i="1"/>
  <c r="J177" i="1"/>
  <c r="I177" i="1"/>
  <c r="D177" i="1"/>
  <c r="C177" i="1"/>
  <c r="V176" i="1"/>
  <c r="U176" i="1"/>
  <c r="J176" i="1"/>
  <c r="I176" i="1"/>
  <c r="D176" i="1"/>
  <c r="C176" i="1"/>
  <c r="X175" i="1"/>
  <c r="L175" i="1"/>
  <c r="F175" i="1"/>
  <c r="X174" i="1"/>
  <c r="L174" i="1"/>
  <c r="F174" i="1"/>
  <c r="X173" i="1"/>
  <c r="L173" i="1"/>
  <c r="F173" i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3" i="4"/>
  <c r="U168" i="1"/>
  <c r="O168" i="1"/>
  <c r="I168" i="1"/>
  <c r="C168" i="1"/>
  <c r="U151" i="1"/>
  <c r="O151" i="1"/>
  <c r="I151" i="1"/>
  <c r="C151" i="1"/>
  <c r="C134" i="1"/>
  <c r="U117" i="1"/>
  <c r="O117" i="1"/>
  <c r="I117" i="1"/>
  <c r="C117" i="1"/>
  <c r="U100" i="1"/>
  <c r="O100" i="1"/>
  <c r="I100" i="1"/>
  <c r="C100" i="1"/>
  <c r="U83" i="1"/>
  <c r="O83" i="1"/>
  <c r="I83" i="1"/>
  <c r="U66" i="1"/>
  <c r="O66" i="1"/>
  <c r="I66" i="1"/>
  <c r="C66" i="1"/>
  <c r="U49" i="1"/>
  <c r="O49" i="1"/>
  <c r="I49" i="1"/>
  <c r="C49" i="1"/>
  <c r="U32" i="1"/>
  <c r="O32" i="1"/>
  <c r="I32" i="1"/>
  <c r="C32" i="1"/>
  <c r="U15" i="1"/>
  <c r="O15" i="1"/>
  <c r="I15" i="1"/>
  <c r="C15" i="1"/>
  <c r="I355" i="2"/>
  <c r="C355" i="2"/>
  <c r="U338" i="2"/>
  <c r="O338" i="2"/>
  <c r="I338" i="2"/>
  <c r="U321" i="2"/>
  <c r="O321" i="2"/>
  <c r="U304" i="2"/>
  <c r="O304" i="2"/>
  <c r="C304" i="2"/>
  <c r="U287" i="2"/>
  <c r="I287" i="2"/>
  <c r="C287" i="2"/>
  <c r="O270" i="2"/>
  <c r="C270" i="2"/>
  <c r="U253" i="2"/>
  <c r="I253" i="2"/>
  <c r="C253" i="2"/>
  <c r="C236" i="2"/>
  <c r="U219" i="2"/>
  <c r="I219" i="2"/>
  <c r="C219" i="2"/>
  <c r="U202" i="2"/>
  <c r="I202" i="2"/>
  <c r="C202" i="2"/>
  <c r="I185" i="2"/>
  <c r="C185" i="2"/>
  <c r="O168" i="2"/>
  <c r="I168" i="2"/>
  <c r="C168" i="2"/>
  <c r="U151" i="2"/>
  <c r="I151" i="2"/>
  <c r="C151" i="2"/>
  <c r="O134" i="2"/>
  <c r="I134" i="2"/>
  <c r="C134" i="2"/>
  <c r="O117" i="2"/>
  <c r="I117" i="2"/>
  <c r="U100" i="2"/>
  <c r="I100" i="2"/>
  <c r="C100" i="2"/>
  <c r="U83" i="2"/>
  <c r="I83" i="2"/>
  <c r="C83" i="2"/>
  <c r="I66" i="2"/>
  <c r="U49" i="2"/>
  <c r="O49" i="2"/>
  <c r="C49" i="2"/>
  <c r="U32" i="2"/>
  <c r="I32" i="2"/>
  <c r="C32" i="2"/>
  <c r="U15" i="2"/>
  <c r="O15" i="2"/>
  <c r="I15" i="2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3" i="4"/>
  <c r="A3" i="4"/>
  <c r="U3" i="4" s="1"/>
  <c r="A4" i="4"/>
  <c r="U4" i="4" s="1"/>
  <c r="A5" i="4"/>
  <c r="U5" i="4" s="1"/>
  <c r="A6" i="4"/>
  <c r="U6" i="4" s="1"/>
  <c r="A7" i="4"/>
  <c r="U7" i="4" s="1"/>
  <c r="A8" i="4"/>
  <c r="U8" i="4" s="1"/>
  <c r="A9" i="4"/>
  <c r="U9" i="4" s="1"/>
  <c r="A10" i="4"/>
  <c r="U10" i="4" s="1"/>
  <c r="A11" i="4"/>
  <c r="U11" i="4" s="1"/>
  <c r="A12" i="4"/>
  <c r="U12" i="4" s="1"/>
  <c r="A13" i="4"/>
  <c r="U13" i="4" s="1"/>
  <c r="A14" i="4"/>
  <c r="U14" i="4" s="1"/>
  <c r="A15" i="4"/>
  <c r="U15" i="4" s="1"/>
  <c r="A16" i="4"/>
  <c r="U16" i="4" s="1"/>
  <c r="A17" i="4"/>
  <c r="U17" i="4" s="1"/>
  <c r="A18" i="4"/>
  <c r="U18" i="4" s="1"/>
  <c r="A19" i="4"/>
  <c r="U19" i="4" s="1"/>
  <c r="A20" i="4"/>
  <c r="U20" i="4" s="1"/>
  <c r="A21" i="4"/>
  <c r="U21" i="4" s="1"/>
  <c r="A22" i="4"/>
  <c r="U22" i="4" s="1"/>
  <c r="A23" i="4"/>
  <c r="U23" i="4" s="1"/>
  <c r="A24" i="4"/>
  <c r="U24" i="4" s="1"/>
  <c r="A25" i="4"/>
  <c r="U25" i="4" s="1"/>
  <c r="A26" i="4"/>
  <c r="U26" i="4" s="1"/>
  <c r="A27" i="4"/>
  <c r="U27" i="4" s="1"/>
  <c r="A28" i="4"/>
  <c r="U28" i="4" s="1"/>
  <c r="A29" i="4"/>
  <c r="U29" i="4" s="1"/>
  <c r="A30" i="4"/>
  <c r="U30" i="4" s="1"/>
  <c r="A31" i="4"/>
  <c r="U31" i="4" s="1"/>
  <c r="A32" i="4"/>
  <c r="U32" i="4" s="1"/>
  <c r="A33" i="4"/>
  <c r="U33" i="4" s="1"/>
  <c r="A34" i="4"/>
  <c r="U34" i="4" s="1"/>
  <c r="A35" i="4"/>
  <c r="U35" i="4" s="1"/>
  <c r="A36" i="4"/>
  <c r="U36" i="4" s="1"/>
  <c r="A37" i="4"/>
  <c r="U37" i="4" s="1"/>
  <c r="A38" i="4"/>
  <c r="U38" i="4" s="1"/>
  <c r="A39" i="4"/>
  <c r="U39" i="4" s="1"/>
  <c r="A40" i="4"/>
  <c r="U40" i="4" s="1"/>
  <c r="A41" i="4"/>
  <c r="U41" i="4" s="1"/>
  <c r="A42" i="4"/>
  <c r="U42" i="4" s="1"/>
  <c r="A43" i="4"/>
  <c r="U43" i="4" s="1"/>
  <c r="A44" i="4"/>
  <c r="U44" i="4" s="1"/>
  <c r="A45" i="4"/>
  <c r="U45" i="4" s="1"/>
  <c r="A46" i="4"/>
  <c r="U46" i="4" s="1"/>
  <c r="A47" i="4"/>
  <c r="U47" i="4" s="1"/>
  <c r="A48" i="4"/>
  <c r="U48" i="4" s="1"/>
  <c r="A49" i="4"/>
  <c r="U49" i="4" s="1"/>
  <c r="A50" i="4"/>
  <c r="U50" i="4" s="1"/>
  <c r="A51" i="4"/>
  <c r="U51" i="4" s="1"/>
  <c r="A52" i="4"/>
  <c r="U52" i="4" s="1"/>
  <c r="A53" i="4"/>
  <c r="U53" i="4" s="1"/>
  <c r="A54" i="4"/>
  <c r="U54" i="4" s="1"/>
  <c r="A55" i="4"/>
  <c r="U55" i="4" s="1"/>
  <c r="L133" i="4" l="1"/>
  <c r="R594" i="2"/>
  <c r="R133" i="4" s="1"/>
  <c r="L985" i="2"/>
  <c r="R224" i="4" s="1"/>
  <c r="L224" i="4"/>
  <c r="N204" i="4"/>
  <c r="L900" i="2"/>
  <c r="R204" i="4" s="1"/>
  <c r="L134" i="4"/>
  <c r="L161" i="4"/>
  <c r="L883" i="2"/>
  <c r="R200" i="4" s="1"/>
  <c r="L200" i="4"/>
  <c r="N116" i="4"/>
  <c r="L526" i="2"/>
  <c r="R116" i="4" s="1"/>
  <c r="V405" i="2"/>
  <c r="H90" i="4"/>
  <c r="P473" i="2"/>
  <c r="H105" i="4"/>
  <c r="D421" i="2"/>
  <c r="G91" i="4"/>
  <c r="D490" i="2"/>
  <c r="F488" i="2" s="1"/>
  <c r="J107" i="4" s="1"/>
  <c r="H107" i="4"/>
  <c r="R577" i="2"/>
  <c r="R129" i="4" s="1"/>
  <c r="L129" i="4"/>
  <c r="J745" i="2"/>
  <c r="H168" i="4"/>
  <c r="V846" i="2"/>
  <c r="G194" i="4"/>
  <c r="X917" i="2"/>
  <c r="R210" i="4" s="1"/>
  <c r="L210" i="4"/>
  <c r="V880" i="2"/>
  <c r="X881" i="2" s="1"/>
  <c r="N202" i="4" s="1"/>
  <c r="G202" i="4"/>
  <c r="X900" i="2"/>
  <c r="R206" i="4" s="1"/>
  <c r="L206" i="4"/>
  <c r="J930" i="2"/>
  <c r="L931" i="2" s="1"/>
  <c r="L212" i="4" s="1"/>
  <c r="F212" i="4"/>
  <c r="P983" i="2"/>
  <c r="H225" i="4"/>
  <c r="P660" i="2"/>
  <c r="H149" i="4"/>
  <c r="J812" i="2"/>
  <c r="L813" i="2" s="1"/>
  <c r="N184" i="4" s="1"/>
  <c r="G184" i="4"/>
  <c r="J728" i="2"/>
  <c r="H164" i="4"/>
  <c r="P711" i="2"/>
  <c r="H161" i="4"/>
  <c r="V387" i="2"/>
  <c r="G86" i="4"/>
  <c r="P422" i="2"/>
  <c r="H93" i="4"/>
  <c r="P472" i="2"/>
  <c r="R473" i="2" s="1"/>
  <c r="N105" i="4" s="1"/>
  <c r="G105" i="4"/>
  <c r="P490" i="2"/>
  <c r="H109" i="4"/>
  <c r="V403" i="2"/>
  <c r="X406" i="2" s="1"/>
  <c r="P90" i="4" s="1"/>
  <c r="F90" i="4"/>
  <c r="J456" i="2"/>
  <c r="L454" i="2" s="1"/>
  <c r="J100" i="4" s="1"/>
  <c r="H100" i="4"/>
  <c r="V490" i="2"/>
  <c r="X488" i="2" s="1"/>
  <c r="J110" i="4" s="1"/>
  <c r="H110" i="4"/>
  <c r="X526" i="2"/>
  <c r="R118" i="4" s="1"/>
  <c r="L118" i="4"/>
  <c r="F523" i="2"/>
  <c r="L115" i="4" s="1"/>
  <c r="F543" i="2"/>
  <c r="R119" i="4" s="1"/>
  <c r="L119" i="4"/>
  <c r="R522" i="2"/>
  <c r="J117" i="4" s="1"/>
  <c r="F117" i="4"/>
  <c r="F577" i="2"/>
  <c r="N127" i="4"/>
  <c r="L625" i="2"/>
  <c r="L693" i="2"/>
  <c r="L156" i="4" s="1"/>
  <c r="X609" i="2"/>
  <c r="N138" i="4" s="1"/>
  <c r="X713" i="2"/>
  <c r="R162" i="4" s="1"/>
  <c r="L162" i="4"/>
  <c r="X815" i="2"/>
  <c r="R186" i="4" s="1"/>
  <c r="L186" i="4"/>
  <c r="F815" i="2"/>
  <c r="R183" i="4" s="1"/>
  <c r="L183" i="4"/>
  <c r="L865" i="2"/>
  <c r="P196" i="4" s="1"/>
  <c r="L832" i="2"/>
  <c r="R188" i="4" s="1"/>
  <c r="L188" i="4"/>
  <c r="X916" i="2"/>
  <c r="P210" i="4" s="1"/>
  <c r="V948" i="2"/>
  <c r="X949" i="2" s="1"/>
  <c r="N218" i="4" s="1"/>
  <c r="G218" i="4"/>
  <c r="D778" i="2"/>
  <c r="F779" i="2" s="1"/>
  <c r="N175" i="4" s="1"/>
  <c r="G175" i="4"/>
  <c r="R1014" i="2"/>
  <c r="O1017" i="2" s="1"/>
  <c r="P1017" i="2" s="1"/>
  <c r="J931" i="2"/>
  <c r="G212" i="4"/>
  <c r="P694" i="2"/>
  <c r="R692" i="2" s="1"/>
  <c r="J157" i="4" s="1"/>
  <c r="H157" i="4"/>
  <c r="P692" i="2"/>
  <c r="F157" i="4"/>
  <c r="P693" i="2"/>
  <c r="R695" i="2" s="1"/>
  <c r="P157" i="4" s="1"/>
  <c r="G157" i="4"/>
  <c r="D762" i="2"/>
  <c r="H171" i="4"/>
  <c r="J404" i="2"/>
  <c r="G88" i="4"/>
  <c r="P405" i="2"/>
  <c r="H89" i="4"/>
  <c r="D455" i="2"/>
  <c r="F456" i="2" s="1"/>
  <c r="N99" i="4" s="1"/>
  <c r="G99" i="4"/>
  <c r="J422" i="2"/>
  <c r="H92" i="4"/>
  <c r="V438" i="2"/>
  <c r="X440" i="2" s="1"/>
  <c r="P98" i="4" s="1"/>
  <c r="G98" i="4"/>
  <c r="V456" i="2"/>
  <c r="X454" i="2" s="1"/>
  <c r="J102" i="4" s="1"/>
  <c r="H102" i="4"/>
  <c r="V473" i="2"/>
  <c r="X471" i="2" s="1"/>
  <c r="J106" i="4" s="1"/>
  <c r="H106" i="4"/>
  <c r="L508" i="2"/>
  <c r="P112" i="4" s="1"/>
  <c r="L525" i="2"/>
  <c r="P116" i="4" s="1"/>
  <c r="L542" i="2"/>
  <c r="P120" i="4" s="1"/>
  <c r="R576" i="2"/>
  <c r="P129" i="4" s="1"/>
  <c r="X560" i="2"/>
  <c r="R126" i="4" s="1"/>
  <c r="L126" i="4"/>
  <c r="R644" i="2"/>
  <c r="P145" i="4" s="1"/>
  <c r="P658" i="2"/>
  <c r="F149" i="4"/>
  <c r="F679" i="2"/>
  <c r="N151" i="4"/>
  <c r="J675" i="2"/>
  <c r="F152" i="4"/>
  <c r="R679" i="2"/>
  <c r="R153" i="4" s="1"/>
  <c r="L153" i="4"/>
  <c r="X678" i="2"/>
  <c r="P154" i="4" s="1"/>
  <c r="L711" i="2"/>
  <c r="N160" i="4" s="1"/>
  <c r="R730" i="2"/>
  <c r="R165" i="4" s="1"/>
  <c r="J165" i="4"/>
  <c r="D777" i="2"/>
  <c r="F778" i="2" s="1"/>
  <c r="L175" i="4" s="1"/>
  <c r="F175" i="4"/>
  <c r="F848" i="2"/>
  <c r="P191" i="4" s="1"/>
  <c r="F866" i="2"/>
  <c r="R195" i="4" s="1"/>
  <c r="L195" i="4"/>
  <c r="L777" i="2"/>
  <c r="J176" i="4" s="1"/>
  <c r="X796" i="2"/>
  <c r="N182" i="4" s="1"/>
  <c r="F831" i="2"/>
  <c r="P187" i="4" s="1"/>
  <c r="V862" i="2"/>
  <c r="F899" i="2"/>
  <c r="P203" i="4" s="1"/>
  <c r="R934" i="2"/>
  <c r="R213" i="4" s="1"/>
  <c r="L213" i="4"/>
  <c r="V879" i="2"/>
  <c r="F202" i="4"/>
  <c r="P216" i="4"/>
  <c r="L967" i="2"/>
  <c r="P220" i="4" s="1"/>
  <c r="I1018" i="2"/>
  <c r="J1009" i="2"/>
  <c r="I1009" i="2"/>
  <c r="V847" i="2"/>
  <c r="H194" i="4"/>
  <c r="L1008" i="2"/>
  <c r="L1010" i="2" s="1"/>
  <c r="I1011" i="2"/>
  <c r="J932" i="2"/>
  <c r="H212" i="4"/>
  <c r="J845" i="2"/>
  <c r="L846" i="2" s="1"/>
  <c r="L192" i="4" s="1"/>
  <c r="F192" i="4"/>
  <c r="F369" i="2"/>
  <c r="R1010" i="2"/>
  <c r="F146" i="4"/>
  <c r="V641" i="2"/>
  <c r="X641" i="2"/>
  <c r="J146" i="4" s="1"/>
  <c r="J676" i="2"/>
  <c r="L677" i="2" s="1"/>
  <c r="N152" i="4" s="1"/>
  <c r="G152" i="4"/>
  <c r="V421" i="2"/>
  <c r="G94" i="4"/>
  <c r="D438" i="2"/>
  <c r="G95" i="4"/>
  <c r="J473" i="2"/>
  <c r="L471" i="2" s="1"/>
  <c r="J104" i="4" s="1"/>
  <c r="H104" i="4"/>
  <c r="V437" i="2"/>
  <c r="F98" i="4"/>
  <c r="J490" i="2"/>
  <c r="L488" i="2" s="1"/>
  <c r="J108" i="4" s="1"/>
  <c r="H108" i="4"/>
  <c r="J744" i="2"/>
  <c r="L745" i="2" s="1"/>
  <c r="N168" i="4" s="1"/>
  <c r="G168" i="4"/>
  <c r="D779" i="2"/>
  <c r="F777" i="2" s="1"/>
  <c r="J175" i="4" s="1"/>
  <c r="H175" i="4"/>
  <c r="P896" i="2"/>
  <c r="R897" i="2" s="1"/>
  <c r="F205" i="4"/>
  <c r="V505" i="2"/>
  <c r="X508" i="2" s="1"/>
  <c r="P114" i="4" s="1"/>
  <c r="F114" i="4"/>
  <c r="J847" i="2"/>
  <c r="H192" i="4"/>
  <c r="J557" i="2"/>
  <c r="G124" i="4"/>
  <c r="D694" i="2"/>
  <c r="H155" i="4"/>
  <c r="D947" i="2"/>
  <c r="F950" i="2" s="1"/>
  <c r="P215" i="4" s="1"/>
  <c r="F215" i="4"/>
  <c r="V404" i="2"/>
  <c r="X405" i="2" s="1"/>
  <c r="N90" i="4" s="1"/>
  <c r="G90" i="4"/>
  <c r="J421" i="2"/>
  <c r="G92" i="4"/>
  <c r="D473" i="2"/>
  <c r="F471" i="2" s="1"/>
  <c r="J103" i="4" s="1"/>
  <c r="H103" i="4"/>
  <c r="P404" i="2"/>
  <c r="G89" i="4"/>
  <c r="L128" i="4"/>
  <c r="R559" i="2"/>
  <c r="P125" i="4" s="1"/>
  <c r="F559" i="2"/>
  <c r="P123" i="4" s="1"/>
  <c r="R593" i="2"/>
  <c r="P133" i="4" s="1"/>
  <c r="F662" i="2"/>
  <c r="N147" i="4"/>
  <c r="D693" i="2"/>
  <c r="F694" i="2" s="1"/>
  <c r="N155" i="4" s="1"/>
  <c r="G155" i="4"/>
  <c r="R727" i="2"/>
  <c r="L165" i="4" s="1"/>
  <c r="P795" i="2"/>
  <c r="R796" i="2" s="1"/>
  <c r="N181" i="4" s="1"/>
  <c r="G181" i="4"/>
  <c r="F832" i="2"/>
  <c r="R187" i="4" s="1"/>
  <c r="X968" i="2"/>
  <c r="R222" i="4" s="1"/>
  <c r="L222" i="4"/>
  <c r="P999" i="2"/>
  <c r="R1000" i="2" s="1"/>
  <c r="N229" i="4" s="1"/>
  <c r="G229" i="4"/>
  <c r="J558" i="2"/>
  <c r="H124" i="4"/>
  <c r="P1000" i="2"/>
  <c r="H229" i="4"/>
  <c r="J811" i="2"/>
  <c r="L812" i="2" s="1"/>
  <c r="L184" i="4" s="1"/>
  <c r="F184" i="4"/>
  <c r="D949" i="2"/>
  <c r="F947" i="2" s="1"/>
  <c r="J215" i="4" s="1"/>
  <c r="H215" i="4"/>
  <c r="V1007" i="2"/>
  <c r="V1010" i="2" s="1"/>
  <c r="V845" i="2"/>
  <c r="X846" i="2" s="1"/>
  <c r="L194" i="4" s="1"/>
  <c r="F194" i="4"/>
  <c r="J574" i="2"/>
  <c r="G128" i="4"/>
  <c r="D404" i="2"/>
  <c r="G87" i="4"/>
  <c r="P421" i="2"/>
  <c r="R422" i="2" s="1"/>
  <c r="N93" i="4" s="1"/>
  <c r="G93" i="4"/>
  <c r="D456" i="2"/>
  <c r="H99" i="4"/>
  <c r="P489" i="2"/>
  <c r="G109" i="4"/>
  <c r="J438" i="2"/>
  <c r="G96" i="4"/>
  <c r="D439" i="2"/>
  <c r="F437" i="2" s="1"/>
  <c r="J95" i="4" s="1"/>
  <c r="H95" i="4"/>
  <c r="J439" i="2"/>
  <c r="H96" i="4"/>
  <c r="V439" i="2"/>
  <c r="X437" i="2" s="1"/>
  <c r="J98" i="4" s="1"/>
  <c r="H98" i="4"/>
  <c r="P456" i="2"/>
  <c r="R454" i="2" s="1"/>
  <c r="J101" i="4" s="1"/>
  <c r="H101" i="4"/>
  <c r="F508" i="2"/>
  <c r="P111" i="4" s="1"/>
  <c r="P439" i="2"/>
  <c r="H97" i="4"/>
  <c r="X525" i="2"/>
  <c r="P118" i="4" s="1"/>
  <c r="F542" i="2"/>
  <c r="P119" i="4" s="1"/>
  <c r="F576" i="2"/>
  <c r="P127" i="4" s="1"/>
  <c r="D591" i="2"/>
  <c r="F592" i="2" s="1"/>
  <c r="N131" i="4" s="1"/>
  <c r="G131" i="4"/>
  <c r="R610" i="2"/>
  <c r="P137" i="4" s="1"/>
  <c r="F627" i="2"/>
  <c r="P139" i="4" s="1"/>
  <c r="L662" i="2"/>
  <c r="R148" i="4" s="1"/>
  <c r="L148" i="4"/>
  <c r="J677" i="2"/>
  <c r="H152" i="4"/>
  <c r="R711" i="2"/>
  <c r="N161" i="4" s="1"/>
  <c r="X746" i="2"/>
  <c r="P170" i="4" s="1"/>
  <c r="D761" i="2"/>
  <c r="F762" i="2" s="1"/>
  <c r="N171" i="4" s="1"/>
  <c r="G171" i="4"/>
  <c r="X814" i="2"/>
  <c r="P186" i="4" s="1"/>
  <c r="F814" i="2"/>
  <c r="P183" i="4" s="1"/>
  <c r="L781" i="2"/>
  <c r="R176" i="4" s="1"/>
  <c r="L176" i="4"/>
  <c r="P794" i="2"/>
  <c r="R795" i="2" s="1"/>
  <c r="L181" i="4" s="1"/>
  <c r="F181" i="4"/>
  <c r="J846" i="2"/>
  <c r="G192" i="4"/>
  <c r="V864" i="2"/>
  <c r="X862" i="2" s="1"/>
  <c r="J198" i="4" s="1"/>
  <c r="H198" i="4"/>
  <c r="L917" i="2"/>
  <c r="R208" i="4" s="1"/>
  <c r="L208" i="4"/>
  <c r="P898" i="2"/>
  <c r="H205" i="4"/>
  <c r="L951" i="2"/>
  <c r="R216" i="4" s="1"/>
  <c r="R967" i="2"/>
  <c r="P221" i="4" s="1"/>
  <c r="V1006" i="2"/>
  <c r="X1006" i="2" s="1"/>
  <c r="P982" i="2"/>
  <c r="R983" i="2" s="1"/>
  <c r="N225" i="4" s="1"/>
  <c r="G225" i="4"/>
  <c r="J1011" i="2"/>
  <c r="J813" i="2"/>
  <c r="H184" i="4"/>
  <c r="V506" i="2"/>
  <c r="G114" i="4"/>
  <c r="J556" i="2"/>
  <c r="L557" i="2" s="1"/>
  <c r="L124" i="4" s="1"/>
  <c r="F124" i="4"/>
  <c r="V507" i="2"/>
  <c r="X505" i="2" s="1"/>
  <c r="J114" i="4" s="1"/>
  <c r="H114" i="4"/>
  <c r="P981" i="2"/>
  <c r="R982" i="2" s="1"/>
  <c r="L225" i="4" s="1"/>
  <c r="F225" i="4"/>
  <c r="P659" i="2"/>
  <c r="G149" i="4"/>
  <c r="D948" i="2"/>
  <c r="F949" i="2" s="1"/>
  <c r="G215" i="4"/>
  <c r="V591" i="2"/>
  <c r="G134" i="4"/>
  <c r="D643" i="2"/>
  <c r="F641" i="2" s="1"/>
  <c r="J143" i="4" s="1"/>
  <c r="H143" i="4"/>
  <c r="J575" i="2"/>
  <c r="L573" i="2" s="1"/>
  <c r="J128" i="4" s="1"/>
  <c r="H128" i="4"/>
  <c r="L556" i="2"/>
  <c r="J124" i="4" s="1"/>
  <c r="X845" i="2"/>
  <c r="J194" i="4" s="1"/>
  <c r="F948" i="2"/>
  <c r="L215" i="4" s="1"/>
  <c r="L845" i="2"/>
  <c r="R234" i="2"/>
  <c r="R237" i="2" s="1"/>
  <c r="R236" i="2"/>
  <c r="X424" i="1"/>
  <c r="L441" i="1"/>
  <c r="L442" i="1" s="1"/>
  <c r="R1012" i="2"/>
  <c r="O1015" i="2" s="1"/>
  <c r="P1015" i="2" s="1"/>
  <c r="R1017" i="2"/>
  <c r="F322" i="1"/>
  <c r="F323" i="1" s="1"/>
  <c r="R318" i="1"/>
  <c r="X390" i="1"/>
  <c r="R424" i="1"/>
  <c r="X880" i="2"/>
  <c r="L202" i="4" s="1"/>
  <c r="R1011" i="2"/>
  <c r="R253" i="1"/>
  <c r="R339" i="1"/>
  <c r="R340" i="1" s="1"/>
  <c r="F305" i="1"/>
  <c r="L390" i="1"/>
  <c r="L391" i="1" s="1"/>
  <c r="X879" i="2"/>
  <c r="J202" i="4" s="1"/>
  <c r="L932" i="2"/>
  <c r="N212" i="4" s="1"/>
  <c r="L558" i="2"/>
  <c r="N124" i="4" s="1"/>
  <c r="L848" i="2"/>
  <c r="P192" i="4" s="1"/>
  <c r="F370" i="2"/>
  <c r="F373" i="2" s="1"/>
  <c r="F372" i="2"/>
  <c r="R981" i="2"/>
  <c r="J225" i="4" s="1"/>
  <c r="L930" i="2"/>
  <c r="J212" i="4" s="1"/>
  <c r="L847" i="2"/>
  <c r="N192" i="4" s="1"/>
  <c r="X847" i="2"/>
  <c r="N194" i="4" s="1"/>
  <c r="R660" i="2"/>
  <c r="N149" i="4" s="1"/>
  <c r="L814" i="2"/>
  <c r="P184" i="4" s="1"/>
  <c r="X507" i="2"/>
  <c r="N114" i="4" s="1"/>
  <c r="V1011" i="2"/>
  <c r="U1011" i="2"/>
  <c r="L1011" i="2"/>
  <c r="L933" i="2"/>
  <c r="P212" i="4" s="1"/>
  <c r="L1012" i="2"/>
  <c r="I1015" i="2" s="1"/>
  <c r="J1015" i="2" s="1"/>
  <c r="U1018" i="2"/>
  <c r="V1009" i="2"/>
  <c r="R794" i="2"/>
  <c r="J181" i="4" s="1"/>
  <c r="L811" i="2"/>
  <c r="L1014" i="2"/>
  <c r="I1017" i="2" s="1"/>
  <c r="J1017" i="2" s="1"/>
  <c r="R435" i="2"/>
  <c r="O438" i="2" s="1"/>
  <c r="R658" i="2"/>
  <c r="J149" i="4" s="1"/>
  <c r="L1013" i="2"/>
  <c r="I1016" i="2" s="1"/>
  <c r="J1016" i="2" s="1"/>
  <c r="L1017" i="2" s="1"/>
  <c r="X1008" i="2"/>
  <c r="U1009" i="2"/>
  <c r="X1002" i="2"/>
  <c r="F1018" i="2"/>
  <c r="P231" i="4" s="1"/>
  <c r="F1016" i="2"/>
  <c r="R998" i="2"/>
  <c r="J229" i="4" s="1"/>
  <c r="P998" i="2"/>
  <c r="L458" i="1"/>
  <c r="L459" i="1" s="1"/>
  <c r="F458" i="1"/>
  <c r="F459" i="1" s="1"/>
  <c r="X441" i="1"/>
  <c r="X442" i="1" s="1"/>
  <c r="F1001" i="2"/>
  <c r="P227" i="4" s="1"/>
  <c r="F999" i="2"/>
  <c r="L227" i="4" s="1"/>
  <c r="F1002" i="2"/>
  <c r="R227" i="4" s="1"/>
  <c r="L1001" i="2"/>
  <c r="P228" i="4" s="1"/>
  <c r="L999" i="2"/>
  <c r="R968" i="2"/>
  <c r="L968" i="2"/>
  <c r="F441" i="1"/>
  <c r="F442" i="1" s="1"/>
  <c r="X459" i="1"/>
  <c r="R455" i="1"/>
  <c r="R458" i="1" s="1"/>
  <c r="R457" i="1"/>
  <c r="F984" i="2"/>
  <c r="P223" i="4" s="1"/>
  <c r="F982" i="2"/>
  <c r="X984" i="2"/>
  <c r="P226" i="4" s="1"/>
  <c r="X982" i="2"/>
  <c r="L986" i="2"/>
  <c r="T224" i="4" s="1"/>
  <c r="F968" i="2"/>
  <c r="X947" i="2"/>
  <c r="J218" i="4" s="1"/>
  <c r="V947" i="2"/>
  <c r="X934" i="2"/>
  <c r="R214" i="4" s="1"/>
  <c r="L424" i="1"/>
  <c r="R440" i="1"/>
  <c r="R438" i="1"/>
  <c r="R441" i="1" s="1"/>
  <c r="X969" i="2"/>
  <c r="T222" i="4" s="1"/>
  <c r="R950" i="2"/>
  <c r="P217" i="4" s="1"/>
  <c r="R948" i="2"/>
  <c r="R917" i="2"/>
  <c r="R209" i="4" s="1"/>
  <c r="R896" i="2"/>
  <c r="J205" i="4" s="1"/>
  <c r="R898" i="2"/>
  <c r="N205" i="4" s="1"/>
  <c r="F900" i="2"/>
  <c r="X882" i="2"/>
  <c r="P202" i="4" s="1"/>
  <c r="R883" i="2"/>
  <c r="R201" i="4" s="1"/>
  <c r="R407" i="1"/>
  <c r="R408" i="1" s="1"/>
  <c r="L407" i="1"/>
  <c r="L408" i="1" s="1"/>
  <c r="R935" i="2"/>
  <c r="T213" i="4" s="1"/>
  <c r="F931" i="2"/>
  <c r="F933" i="2"/>
  <c r="P211" i="4" s="1"/>
  <c r="X918" i="2"/>
  <c r="T210" i="4" s="1"/>
  <c r="R918" i="2"/>
  <c r="T209" i="4" s="1"/>
  <c r="F914" i="2"/>
  <c r="F916" i="2"/>
  <c r="P207" i="4" s="1"/>
  <c r="L918" i="2"/>
  <c r="T208" i="4" s="1"/>
  <c r="X901" i="2"/>
  <c r="T206" i="4" s="1"/>
  <c r="L901" i="2"/>
  <c r="T204" i="4" s="1"/>
  <c r="X863" i="2"/>
  <c r="L866" i="2"/>
  <c r="X848" i="2"/>
  <c r="P194" i="4" s="1"/>
  <c r="F849" i="2"/>
  <c r="X832" i="2"/>
  <c r="F373" i="1"/>
  <c r="F374" i="1" s="1"/>
  <c r="L372" i="1"/>
  <c r="L370" i="1"/>
  <c r="L373" i="1"/>
  <c r="R831" i="2"/>
  <c r="P189" i="4" s="1"/>
  <c r="R829" i="2"/>
  <c r="R425" i="1"/>
  <c r="F421" i="1"/>
  <c r="F424" i="1" s="1"/>
  <c r="F423" i="1"/>
  <c r="L425" i="1"/>
  <c r="X425" i="1"/>
  <c r="F404" i="1"/>
  <c r="F407" i="1" s="1"/>
  <c r="F406" i="1"/>
  <c r="X408" i="1"/>
  <c r="F387" i="1"/>
  <c r="F389" i="1"/>
  <c r="X391" i="1"/>
  <c r="R391" i="1"/>
  <c r="F390" i="1"/>
  <c r="L356" i="1"/>
  <c r="L357" i="1" s="1"/>
  <c r="X798" i="2"/>
  <c r="X781" i="2"/>
  <c r="R178" i="4" s="1"/>
  <c r="X782" i="2"/>
  <c r="T178" i="4" s="1"/>
  <c r="F356" i="1"/>
  <c r="F357" i="1" s="1"/>
  <c r="R884" i="2"/>
  <c r="T201" i="4" s="1"/>
  <c r="L884" i="2"/>
  <c r="T200" i="4" s="1"/>
  <c r="F880" i="2"/>
  <c r="F882" i="2"/>
  <c r="P199" i="4" s="1"/>
  <c r="F867" i="2"/>
  <c r="T195" i="4" s="1"/>
  <c r="R865" i="2"/>
  <c r="P197" i="4" s="1"/>
  <c r="R863" i="2"/>
  <c r="L197" i="4" s="1"/>
  <c r="R866" i="2"/>
  <c r="R197" i="4" s="1"/>
  <c r="R848" i="2"/>
  <c r="P193" i="4" s="1"/>
  <c r="R846" i="2"/>
  <c r="R814" i="2"/>
  <c r="P185" i="4" s="1"/>
  <c r="R812" i="2"/>
  <c r="F797" i="2"/>
  <c r="P179" i="4" s="1"/>
  <c r="F795" i="2"/>
  <c r="R797" i="2"/>
  <c r="P181" i="4" s="1"/>
  <c r="L797" i="2"/>
  <c r="P180" i="4" s="1"/>
  <c r="L795" i="2"/>
  <c r="F780" i="2"/>
  <c r="P175" i="4" s="1"/>
  <c r="X761" i="2"/>
  <c r="L764" i="2"/>
  <c r="D760" i="2"/>
  <c r="F760" i="2"/>
  <c r="J171" i="4" s="1"/>
  <c r="X744" i="2"/>
  <c r="R747" i="2"/>
  <c r="R169" i="4" s="1"/>
  <c r="R748" i="2"/>
  <c r="T169" i="4" s="1"/>
  <c r="L743" i="2"/>
  <c r="J168" i="4" s="1"/>
  <c r="J743" i="2"/>
  <c r="X730" i="2"/>
  <c r="R166" i="4" s="1"/>
  <c r="X729" i="2"/>
  <c r="L339" i="1"/>
  <c r="L340" i="1" s="1"/>
  <c r="L713" i="2"/>
  <c r="R160" i="4" s="1"/>
  <c r="F713" i="2"/>
  <c r="X693" i="2"/>
  <c r="L158" i="4" s="1"/>
  <c r="X696" i="2"/>
  <c r="L696" i="2"/>
  <c r="R156" i="4" s="1"/>
  <c r="D692" i="2"/>
  <c r="F692" i="2"/>
  <c r="J155" i="4" s="1"/>
  <c r="X322" i="1"/>
  <c r="X323" i="1" s="1"/>
  <c r="R780" i="2"/>
  <c r="P177" i="4" s="1"/>
  <c r="R778" i="2"/>
  <c r="L782" i="2"/>
  <c r="T176" i="4" s="1"/>
  <c r="R763" i="2"/>
  <c r="P173" i="4" s="1"/>
  <c r="R761" i="2"/>
  <c r="F727" i="2"/>
  <c r="F729" i="2"/>
  <c r="P163" i="4" s="1"/>
  <c r="F744" i="2"/>
  <c r="F746" i="2"/>
  <c r="P167" i="4" s="1"/>
  <c r="X676" i="2"/>
  <c r="X374" i="1"/>
  <c r="R372" i="1"/>
  <c r="R370" i="1"/>
  <c r="R373" i="1" s="1"/>
  <c r="R355" i="1"/>
  <c r="R353" i="1"/>
  <c r="R356" i="1" s="1"/>
  <c r="X355" i="1"/>
  <c r="X353" i="1"/>
  <c r="X356" i="1" s="1"/>
  <c r="L322" i="1"/>
  <c r="L323" i="1" s="1"/>
  <c r="L675" i="2"/>
  <c r="X662" i="2"/>
  <c r="X305" i="1"/>
  <c r="X306" i="1" s="1"/>
  <c r="R645" i="2"/>
  <c r="R145" i="4" s="1"/>
  <c r="L645" i="2"/>
  <c r="R144" i="4" s="1"/>
  <c r="X625" i="2"/>
  <c r="F628" i="2"/>
  <c r="R611" i="2"/>
  <c r="R659" i="2"/>
  <c r="L149" i="4" s="1"/>
  <c r="R661" i="2"/>
  <c r="P149" i="4" s="1"/>
  <c r="R693" i="2"/>
  <c r="L157" i="4" s="1"/>
  <c r="L646" i="2"/>
  <c r="T144" i="4" s="1"/>
  <c r="F642" i="2"/>
  <c r="R625" i="2"/>
  <c r="R627" i="2"/>
  <c r="P141" i="4" s="1"/>
  <c r="L591" i="2"/>
  <c r="X288" i="1"/>
  <c r="X289" i="1" s="1"/>
  <c r="F610" i="2"/>
  <c r="P135" i="4" s="1"/>
  <c r="F608" i="2"/>
  <c r="L608" i="2"/>
  <c r="L610" i="2"/>
  <c r="P136" i="4" s="1"/>
  <c r="D590" i="2"/>
  <c r="F590" i="2"/>
  <c r="J131" i="4" s="1"/>
  <c r="X577" i="2"/>
  <c r="R130" i="4" s="1"/>
  <c r="R578" i="2"/>
  <c r="T129" i="4" s="1"/>
  <c r="R560" i="2"/>
  <c r="F560" i="2"/>
  <c r="R123" i="4" s="1"/>
  <c r="F561" i="2"/>
  <c r="T123" i="4" s="1"/>
  <c r="R288" i="1"/>
  <c r="R289" i="1" s="1"/>
  <c r="X543" i="2"/>
  <c r="R122" i="4" s="1"/>
  <c r="L543" i="2"/>
  <c r="L288" i="1"/>
  <c r="L289" i="1" s="1"/>
  <c r="F509" i="2"/>
  <c r="L271" i="1"/>
  <c r="L272" i="1" s="1"/>
  <c r="F271" i="1"/>
  <c r="F272" i="1" s="1"/>
  <c r="X578" i="2"/>
  <c r="T130" i="4" s="1"/>
  <c r="R595" i="2"/>
  <c r="T133" i="4" s="1"/>
  <c r="F544" i="2"/>
  <c r="T119" i="4" s="1"/>
  <c r="R542" i="2"/>
  <c r="P121" i="4" s="1"/>
  <c r="R540" i="2"/>
  <c r="R525" i="2"/>
  <c r="P117" i="4" s="1"/>
  <c r="R523" i="2"/>
  <c r="X340" i="1"/>
  <c r="F336" i="1"/>
  <c r="F339" i="1" s="1"/>
  <c r="F338" i="1"/>
  <c r="R321" i="1"/>
  <c r="R319" i="1"/>
  <c r="R322" i="1" s="1"/>
  <c r="F306" i="1"/>
  <c r="R304" i="1"/>
  <c r="R302" i="1"/>
  <c r="R305" i="1" s="1"/>
  <c r="L306" i="1"/>
  <c r="F285" i="1"/>
  <c r="F288" i="1" s="1"/>
  <c r="F287" i="1"/>
  <c r="X473" i="2"/>
  <c r="N106" i="4" s="1"/>
  <c r="X439" i="2"/>
  <c r="N98" i="4" s="1"/>
  <c r="X271" i="1"/>
  <c r="X272" i="1" s="1"/>
  <c r="R433" i="2"/>
  <c r="E97" i="4" s="1"/>
  <c r="X213" i="1"/>
  <c r="U216" i="1" s="1"/>
  <c r="V216" i="1" s="1"/>
  <c r="R432" i="2"/>
  <c r="D97" i="4" s="1"/>
  <c r="X254" i="1"/>
  <c r="X255" i="1" s="1"/>
  <c r="R254" i="1"/>
  <c r="R508" i="2"/>
  <c r="P113" i="4" s="1"/>
  <c r="R506" i="2"/>
  <c r="L510" i="2"/>
  <c r="T112" i="4" s="1"/>
  <c r="X490" i="2"/>
  <c r="N110" i="4" s="1"/>
  <c r="L490" i="2"/>
  <c r="N108" i="4" s="1"/>
  <c r="F490" i="2"/>
  <c r="N107" i="4" s="1"/>
  <c r="R434" i="2"/>
  <c r="O437" i="2" s="1"/>
  <c r="F97" i="4" s="1"/>
  <c r="R431" i="2"/>
  <c r="C97" i="4" s="1"/>
  <c r="L383" i="2"/>
  <c r="I386" i="2" s="1"/>
  <c r="L384" i="2"/>
  <c r="I387" i="2" s="1"/>
  <c r="L251" i="1"/>
  <c r="L254" i="1" s="1"/>
  <c r="L473" i="2"/>
  <c r="N104" i="4" s="1"/>
  <c r="F473" i="2"/>
  <c r="N103" i="4" s="1"/>
  <c r="X456" i="2"/>
  <c r="N102" i="4" s="1"/>
  <c r="R456" i="2"/>
  <c r="N101" i="4" s="1"/>
  <c r="X235" i="1"/>
  <c r="L456" i="2"/>
  <c r="N100" i="4" s="1"/>
  <c r="L235" i="1"/>
  <c r="R270" i="1"/>
  <c r="R268" i="1"/>
  <c r="R271" i="1" s="1"/>
  <c r="F253" i="1"/>
  <c r="F251" i="1"/>
  <c r="F254" i="1" s="1"/>
  <c r="L255" i="1"/>
  <c r="F235" i="1"/>
  <c r="X215" i="1"/>
  <c r="U218" i="1" s="1"/>
  <c r="V218" i="1" s="1"/>
  <c r="R211" i="1"/>
  <c r="R212" i="1"/>
  <c r="R215" i="1"/>
  <c r="O218" i="1" s="1"/>
  <c r="P218" i="1" s="1"/>
  <c r="R216" i="1" s="1"/>
  <c r="R210" i="1"/>
  <c r="L215" i="1"/>
  <c r="I218" i="1" s="1"/>
  <c r="J218" i="1" s="1"/>
  <c r="L216" i="1" s="1"/>
  <c r="F212" i="1"/>
  <c r="F211" i="1"/>
  <c r="L234" i="1"/>
  <c r="L236" i="1"/>
  <c r="F236" i="1"/>
  <c r="F234" i="1"/>
  <c r="F237" i="1" s="1"/>
  <c r="R235" i="1"/>
  <c r="X236" i="1"/>
  <c r="X234" i="1"/>
  <c r="R233" i="1"/>
  <c r="P233" i="1"/>
  <c r="L437" i="2"/>
  <c r="J96" i="4" s="1"/>
  <c r="L439" i="2"/>
  <c r="N96" i="4" s="1"/>
  <c r="J437" i="2"/>
  <c r="L438" i="2" s="1"/>
  <c r="L96" i="4" s="1"/>
  <c r="F439" i="2"/>
  <c r="N95" i="4" s="1"/>
  <c r="D437" i="2"/>
  <c r="F438" i="2" s="1"/>
  <c r="L95" i="4" s="1"/>
  <c r="F416" i="2"/>
  <c r="E91" i="4" s="1"/>
  <c r="F417" i="2"/>
  <c r="C420" i="2" s="1"/>
  <c r="F415" i="2"/>
  <c r="D91" i="4" s="1"/>
  <c r="F419" i="2"/>
  <c r="C422" i="2" s="1"/>
  <c r="F414" i="2"/>
  <c r="C91" i="4" s="1"/>
  <c r="X416" i="2"/>
  <c r="E94" i="4" s="1"/>
  <c r="X417" i="2"/>
  <c r="U420" i="2" s="1"/>
  <c r="F94" i="4" s="1"/>
  <c r="X415" i="2"/>
  <c r="D94" i="4" s="1"/>
  <c r="X414" i="2"/>
  <c r="C94" i="4" s="1"/>
  <c r="X419" i="2"/>
  <c r="U422" i="2" s="1"/>
  <c r="L422" i="2"/>
  <c r="N92" i="4" s="1"/>
  <c r="X403" i="2"/>
  <c r="J90" i="4" s="1"/>
  <c r="L402" i="2"/>
  <c r="I405" i="2" s="1"/>
  <c r="F402" i="2"/>
  <c r="C405" i="2" s="1"/>
  <c r="F397" i="2"/>
  <c r="C87" i="4" s="1"/>
  <c r="F398" i="2"/>
  <c r="D87" i="4" s="1"/>
  <c r="F399" i="2"/>
  <c r="E87" i="4" s="1"/>
  <c r="X385" i="2"/>
  <c r="U388" i="2" s="1"/>
  <c r="L489" i="2"/>
  <c r="L108" i="4" s="1"/>
  <c r="L491" i="2"/>
  <c r="P108" i="4" s="1"/>
  <c r="F489" i="2"/>
  <c r="L107" i="4" s="1"/>
  <c r="R490" i="2"/>
  <c r="N109" i="4" s="1"/>
  <c r="X489" i="2"/>
  <c r="L110" i="4" s="1"/>
  <c r="R488" i="2"/>
  <c r="J109" i="4" s="1"/>
  <c r="P488" i="2"/>
  <c r="L472" i="2"/>
  <c r="L104" i="4" s="1"/>
  <c r="F472" i="2"/>
  <c r="L103" i="4" s="1"/>
  <c r="X472" i="2"/>
  <c r="R471" i="2"/>
  <c r="J105" i="4" s="1"/>
  <c r="P471" i="2"/>
  <c r="R457" i="2"/>
  <c r="P101" i="4" s="1"/>
  <c r="R455" i="2"/>
  <c r="L101" i="4" s="1"/>
  <c r="X457" i="2"/>
  <c r="P102" i="4" s="1"/>
  <c r="X455" i="2"/>
  <c r="L102" i="4" s="1"/>
  <c r="L457" i="2"/>
  <c r="P100" i="4" s="1"/>
  <c r="L455" i="2"/>
  <c r="L100" i="4" s="1"/>
  <c r="F454" i="2"/>
  <c r="J99" i="4" s="1"/>
  <c r="D454" i="2"/>
  <c r="R420" i="2"/>
  <c r="J93" i="4" s="1"/>
  <c r="P420" i="2"/>
  <c r="X438" i="2"/>
  <c r="L98" i="4" s="1"/>
  <c r="R403" i="2"/>
  <c r="J89" i="4" s="1"/>
  <c r="P403" i="2"/>
  <c r="R405" i="2"/>
  <c r="N89" i="4" s="1"/>
  <c r="X404" i="2"/>
  <c r="L90" i="4" s="1"/>
  <c r="L420" i="2"/>
  <c r="J92" i="4" s="1"/>
  <c r="J420" i="2"/>
  <c r="R381" i="2"/>
  <c r="D85" i="4" s="1"/>
  <c r="R382" i="2"/>
  <c r="E85" i="4" s="1"/>
  <c r="R193" i="1"/>
  <c r="J216" i="1"/>
  <c r="P216" i="1"/>
  <c r="F213" i="1"/>
  <c r="C216" i="1" s="1"/>
  <c r="F214" i="1"/>
  <c r="C217" i="1" s="1"/>
  <c r="D217" i="1" s="1"/>
  <c r="F215" i="1"/>
  <c r="C218" i="1" s="1"/>
  <c r="D218" i="1" s="1"/>
  <c r="L210" i="1"/>
  <c r="L211" i="1"/>
  <c r="L212" i="1"/>
  <c r="X210" i="1"/>
  <c r="X211" i="1"/>
  <c r="X212" i="1"/>
  <c r="F196" i="1"/>
  <c r="C199" i="1" s="1"/>
  <c r="D199" i="1" s="1"/>
  <c r="F193" i="1"/>
  <c r="F197" i="1"/>
  <c r="C200" i="1" s="1"/>
  <c r="D200" i="1" s="1"/>
  <c r="F194" i="1"/>
  <c r="F198" i="1"/>
  <c r="C201" i="1" s="1"/>
  <c r="D201" i="1" s="1"/>
  <c r="L198" i="1"/>
  <c r="I201" i="1" s="1"/>
  <c r="J201" i="1" s="1"/>
  <c r="L199" i="1" s="1"/>
  <c r="R194" i="1"/>
  <c r="R195" i="1"/>
  <c r="X198" i="1"/>
  <c r="U201" i="1" s="1"/>
  <c r="V201" i="1" s="1"/>
  <c r="X199" i="1" s="1"/>
  <c r="R176" i="1"/>
  <c r="R180" i="1"/>
  <c r="O183" i="1" s="1"/>
  <c r="P183" i="1" s="1"/>
  <c r="V386" i="2"/>
  <c r="D403" i="2"/>
  <c r="J403" i="2"/>
  <c r="R383" i="2"/>
  <c r="O386" i="2" s="1"/>
  <c r="F85" i="4" s="1"/>
  <c r="R384" i="2"/>
  <c r="O387" i="2" s="1"/>
  <c r="R385" i="2"/>
  <c r="O388" i="2" s="1"/>
  <c r="X380" i="2"/>
  <c r="C86" i="4" s="1"/>
  <c r="X381" i="2"/>
  <c r="D86" i="4" s="1"/>
  <c r="X382" i="2"/>
  <c r="E86" i="4" s="1"/>
  <c r="L397" i="2"/>
  <c r="C88" i="4" s="1"/>
  <c r="L398" i="2"/>
  <c r="D88" i="4" s="1"/>
  <c r="L399" i="2"/>
  <c r="E88" i="4" s="1"/>
  <c r="L385" i="2"/>
  <c r="I388" i="2" s="1"/>
  <c r="O287" i="2"/>
  <c r="C321" i="2"/>
  <c r="I304" i="2"/>
  <c r="C338" i="2"/>
  <c r="F381" i="2"/>
  <c r="D83" i="4" s="1"/>
  <c r="F382" i="2"/>
  <c r="E83" i="4" s="1"/>
  <c r="F383" i="2"/>
  <c r="C386" i="2" s="1"/>
  <c r="F83" i="4" s="1"/>
  <c r="F384" i="2"/>
  <c r="C387" i="2" s="1"/>
  <c r="F385" i="2"/>
  <c r="C388" i="2" s="1"/>
  <c r="L380" i="2"/>
  <c r="C84" i="4" s="1"/>
  <c r="L381" i="2"/>
  <c r="D84" i="4" s="1"/>
  <c r="L382" i="2"/>
  <c r="E84" i="4" s="1"/>
  <c r="R178" i="1"/>
  <c r="L180" i="1"/>
  <c r="I183" i="1" s="1"/>
  <c r="J183" i="1" s="1"/>
  <c r="L179" i="1"/>
  <c r="I182" i="1" s="1"/>
  <c r="J182" i="1" s="1"/>
  <c r="F180" i="1"/>
  <c r="C183" i="1" s="1"/>
  <c r="D183" i="1" s="1"/>
  <c r="U270" i="2"/>
  <c r="I321" i="2"/>
  <c r="X180" i="1"/>
  <c r="U183" i="1" s="1"/>
  <c r="V183" i="1" s="1"/>
  <c r="X181" i="1"/>
  <c r="U184" i="1" s="1"/>
  <c r="V184" i="1" s="1"/>
  <c r="X179" i="1"/>
  <c r="U182" i="1" s="1"/>
  <c r="R348" i="2"/>
  <c r="E82" i="4" s="1"/>
  <c r="R346" i="2"/>
  <c r="C82" i="4" s="1"/>
  <c r="R350" i="2"/>
  <c r="O353" i="2" s="1"/>
  <c r="R347" i="2"/>
  <c r="D82" i="4" s="1"/>
  <c r="R349" i="2"/>
  <c r="O352" i="2" s="1"/>
  <c r="F82" i="4" s="1"/>
  <c r="R351" i="2"/>
  <c r="O354" i="2" s="1"/>
  <c r="R181" i="1"/>
  <c r="O184" i="1" s="1"/>
  <c r="P184" i="1" s="1"/>
  <c r="R177" i="1"/>
  <c r="R179" i="1"/>
  <c r="O182" i="1" s="1"/>
  <c r="L181" i="1"/>
  <c r="I184" i="1" s="1"/>
  <c r="J184" i="1" s="1"/>
  <c r="L182" i="1" s="1"/>
  <c r="F179" i="1"/>
  <c r="C182" i="1" s="1"/>
  <c r="D182" i="1" s="1"/>
  <c r="F177" i="1"/>
  <c r="F181" i="1"/>
  <c r="C184" i="1" s="1"/>
  <c r="D184" i="1" s="1"/>
  <c r="F178" i="1"/>
  <c r="F176" i="1"/>
  <c r="J199" i="1"/>
  <c r="V199" i="1"/>
  <c r="R196" i="1"/>
  <c r="O199" i="1" s="1"/>
  <c r="R197" i="1"/>
  <c r="O200" i="1" s="1"/>
  <c r="P200" i="1" s="1"/>
  <c r="R198" i="1"/>
  <c r="O201" i="1" s="1"/>
  <c r="P201" i="1" s="1"/>
  <c r="X193" i="1"/>
  <c r="X194" i="1"/>
  <c r="X195" i="1"/>
  <c r="L193" i="1"/>
  <c r="L194" i="1"/>
  <c r="L195" i="1"/>
  <c r="X176" i="1"/>
  <c r="X177" i="1"/>
  <c r="X178" i="1"/>
  <c r="L176" i="1"/>
  <c r="L177" i="1"/>
  <c r="L178" i="1"/>
  <c r="J266" i="2"/>
  <c r="I266" i="2"/>
  <c r="J265" i="2"/>
  <c r="I265" i="2"/>
  <c r="J264" i="2"/>
  <c r="I264" i="2"/>
  <c r="I260" i="2"/>
  <c r="I259" i="2"/>
  <c r="J260" i="2"/>
  <c r="J259" i="2"/>
  <c r="J258" i="2"/>
  <c r="I258" i="2"/>
  <c r="V161" i="1"/>
  <c r="U161" i="1"/>
  <c r="P161" i="1"/>
  <c r="O161" i="1"/>
  <c r="J161" i="1"/>
  <c r="I161" i="1"/>
  <c r="D161" i="1"/>
  <c r="C161" i="1"/>
  <c r="V160" i="1"/>
  <c r="U160" i="1"/>
  <c r="P160" i="1"/>
  <c r="O160" i="1"/>
  <c r="J160" i="1"/>
  <c r="I160" i="1"/>
  <c r="D160" i="1"/>
  <c r="C160" i="1"/>
  <c r="V159" i="1"/>
  <c r="U159" i="1"/>
  <c r="P159" i="1"/>
  <c r="O159" i="1"/>
  <c r="J159" i="1"/>
  <c r="I159" i="1"/>
  <c r="D159" i="1"/>
  <c r="C159" i="1"/>
  <c r="X158" i="1"/>
  <c r="R158" i="1"/>
  <c r="L158" i="1"/>
  <c r="F158" i="1"/>
  <c r="X157" i="1"/>
  <c r="X163" i="1" s="1"/>
  <c r="U166" i="1" s="1"/>
  <c r="V166" i="1" s="1"/>
  <c r="R157" i="1"/>
  <c r="R163" i="1" s="1"/>
  <c r="O166" i="1" s="1"/>
  <c r="P166" i="1" s="1"/>
  <c r="L157" i="1"/>
  <c r="L163" i="1" s="1"/>
  <c r="I166" i="1" s="1"/>
  <c r="J166" i="1" s="1"/>
  <c r="F157" i="1"/>
  <c r="X156" i="1"/>
  <c r="X162" i="1" s="1"/>
  <c r="U165" i="1" s="1"/>
  <c r="V165" i="1" s="1"/>
  <c r="R156" i="1"/>
  <c r="R162" i="1" s="1"/>
  <c r="O165" i="1" s="1"/>
  <c r="P165" i="1" s="1"/>
  <c r="L156" i="1"/>
  <c r="L162" i="1" s="1"/>
  <c r="I165" i="1" s="1"/>
  <c r="F156" i="1"/>
  <c r="F159" i="1" s="1"/>
  <c r="D246" i="2"/>
  <c r="C246" i="2"/>
  <c r="D245" i="2"/>
  <c r="C245" i="2"/>
  <c r="D244" i="2"/>
  <c r="C244" i="2"/>
  <c r="F243" i="2"/>
  <c r="F242" i="2"/>
  <c r="F241" i="2"/>
  <c r="J348" i="2"/>
  <c r="I348" i="2"/>
  <c r="D348" i="2"/>
  <c r="C348" i="2"/>
  <c r="J347" i="2"/>
  <c r="I347" i="2"/>
  <c r="D347" i="2"/>
  <c r="C347" i="2"/>
  <c r="J346" i="2"/>
  <c r="I346" i="2"/>
  <c r="D346" i="2"/>
  <c r="C346" i="2"/>
  <c r="L345" i="2"/>
  <c r="F345" i="2"/>
  <c r="L344" i="2"/>
  <c r="F344" i="2"/>
  <c r="L343" i="2"/>
  <c r="F343" i="2"/>
  <c r="V331" i="2"/>
  <c r="U331" i="2"/>
  <c r="P331" i="2"/>
  <c r="O331" i="2"/>
  <c r="J331" i="2"/>
  <c r="I331" i="2"/>
  <c r="D331" i="2"/>
  <c r="C331" i="2"/>
  <c r="V330" i="2"/>
  <c r="U330" i="2"/>
  <c r="P330" i="2"/>
  <c r="O330" i="2"/>
  <c r="J330" i="2"/>
  <c r="I330" i="2"/>
  <c r="D330" i="2"/>
  <c r="C330" i="2"/>
  <c r="V329" i="2"/>
  <c r="U329" i="2"/>
  <c r="P329" i="2"/>
  <c r="O329" i="2"/>
  <c r="J329" i="2"/>
  <c r="I329" i="2"/>
  <c r="D329" i="2"/>
  <c r="C329" i="2"/>
  <c r="X328" i="2"/>
  <c r="R328" i="2"/>
  <c r="L328" i="2"/>
  <c r="F328" i="2"/>
  <c r="X327" i="2"/>
  <c r="X333" i="2" s="1"/>
  <c r="U336" i="2" s="1"/>
  <c r="R327" i="2"/>
  <c r="R333" i="2" s="1"/>
  <c r="O336" i="2" s="1"/>
  <c r="L327" i="2"/>
  <c r="L333" i="2" s="1"/>
  <c r="I336" i="2" s="1"/>
  <c r="F327" i="2"/>
  <c r="X326" i="2"/>
  <c r="X332" i="2" s="1"/>
  <c r="U335" i="2" s="1"/>
  <c r="F79" i="4" s="1"/>
  <c r="R326" i="2"/>
  <c r="L326" i="2"/>
  <c r="L332" i="2" s="1"/>
  <c r="I335" i="2" s="1"/>
  <c r="F326" i="2"/>
  <c r="F329" i="2" s="1"/>
  <c r="C76" i="4" s="1"/>
  <c r="V314" i="2"/>
  <c r="U314" i="2"/>
  <c r="P314" i="2"/>
  <c r="O314" i="2"/>
  <c r="J314" i="2"/>
  <c r="I314" i="2"/>
  <c r="D314" i="2"/>
  <c r="C314" i="2"/>
  <c r="V313" i="2"/>
  <c r="U313" i="2"/>
  <c r="P313" i="2"/>
  <c r="O313" i="2"/>
  <c r="J313" i="2"/>
  <c r="I313" i="2"/>
  <c r="D313" i="2"/>
  <c r="C313" i="2"/>
  <c r="V312" i="2"/>
  <c r="U312" i="2"/>
  <c r="P312" i="2"/>
  <c r="O312" i="2"/>
  <c r="J312" i="2"/>
  <c r="I312" i="2"/>
  <c r="D312" i="2"/>
  <c r="C312" i="2"/>
  <c r="X311" i="2"/>
  <c r="R311" i="2"/>
  <c r="L311" i="2"/>
  <c r="F311" i="2"/>
  <c r="X310" i="2"/>
  <c r="X316" i="2" s="1"/>
  <c r="U319" i="2" s="1"/>
  <c r="R310" i="2"/>
  <c r="L310" i="2"/>
  <c r="L316" i="2" s="1"/>
  <c r="I319" i="2" s="1"/>
  <c r="F310" i="2"/>
  <c r="F316" i="2" s="1"/>
  <c r="C319" i="2" s="1"/>
  <c r="X309" i="2"/>
  <c r="X315" i="2" s="1"/>
  <c r="U318" i="2" s="1"/>
  <c r="R309" i="2"/>
  <c r="L309" i="2"/>
  <c r="F309" i="2"/>
  <c r="F315" i="2" s="1"/>
  <c r="C318" i="2" s="1"/>
  <c r="V297" i="2"/>
  <c r="U297" i="2"/>
  <c r="P297" i="2"/>
  <c r="O297" i="2"/>
  <c r="J297" i="2"/>
  <c r="I297" i="2"/>
  <c r="D297" i="2"/>
  <c r="C297" i="2"/>
  <c r="V296" i="2"/>
  <c r="U296" i="2"/>
  <c r="P296" i="2"/>
  <c r="O296" i="2"/>
  <c r="J296" i="2"/>
  <c r="I296" i="2"/>
  <c r="D296" i="2"/>
  <c r="C296" i="2"/>
  <c r="V295" i="2"/>
  <c r="U295" i="2"/>
  <c r="P295" i="2"/>
  <c r="O295" i="2"/>
  <c r="J295" i="2"/>
  <c r="I295" i="2"/>
  <c r="D295" i="2"/>
  <c r="C295" i="2"/>
  <c r="X294" i="2"/>
  <c r="R294" i="2"/>
  <c r="L294" i="2"/>
  <c r="F294" i="2"/>
  <c r="X293" i="2"/>
  <c r="X299" i="2" s="1"/>
  <c r="U302" i="2" s="1"/>
  <c r="R293" i="2"/>
  <c r="R299" i="2" s="1"/>
  <c r="O302" i="2" s="1"/>
  <c r="L293" i="2"/>
  <c r="L299" i="2" s="1"/>
  <c r="I302" i="2" s="1"/>
  <c r="F293" i="2"/>
  <c r="X292" i="2"/>
  <c r="X298" i="2" s="1"/>
  <c r="U301" i="2" s="1"/>
  <c r="F71" i="4" s="1"/>
  <c r="R292" i="2"/>
  <c r="R298" i="2" s="1"/>
  <c r="O301" i="2" s="1"/>
  <c r="L292" i="2"/>
  <c r="L298" i="2" s="1"/>
  <c r="I301" i="2" s="1"/>
  <c r="F292" i="2"/>
  <c r="F295" i="2" s="1"/>
  <c r="C68" i="4" s="1"/>
  <c r="V280" i="2"/>
  <c r="U280" i="2"/>
  <c r="P280" i="2"/>
  <c r="O280" i="2"/>
  <c r="J280" i="2"/>
  <c r="I280" i="2"/>
  <c r="D280" i="2"/>
  <c r="C280" i="2"/>
  <c r="V279" i="2"/>
  <c r="U279" i="2"/>
  <c r="P279" i="2"/>
  <c r="O279" i="2"/>
  <c r="J279" i="2"/>
  <c r="I279" i="2"/>
  <c r="D279" i="2"/>
  <c r="C279" i="2"/>
  <c r="V278" i="2"/>
  <c r="U278" i="2"/>
  <c r="P278" i="2"/>
  <c r="O278" i="2"/>
  <c r="J278" i="2"/>
  <c r="I278" i="2"/>
  <c r="D278" i="2"/>
  <c r="C278" i="2"/>
  <c r="X277" i="2"/>
  <c r="R277" i="2"/>
  <c r="L277" i="2"/>
  <c r="F277" i="2"/>
  <c r="X276" i="2"/>
  <c r="X282" i="2" s="1"/>
  <c r="U285" i="2" s="1"/>
  <c r="R276" i="2"/>
  <c r="R282" i="2" s="1"/>
  <c r="O285" i="2" s="1"/>
  <c r="L276" i="2"/>
  <c r="L282" i="2" s="1"/>
  <c r="I285" i="2" s="1"/>
  <c r="F276" i="2"/>
  <c r="F282" i="2" s="1"/>
  <c r="C285" i="2" s="1"/>
  <c r="X275" i="2"/>
  <c r="X281" i="2" s="1"/>
  <c r="U284" i="2" s="1"/>
  <c r="R275" i="2"/>
  <c r="L275" i="2"/>
  <c r="L281" i="2" s="1"/>
  <c r="I284" i="2" s="1"/>
  <c r="F65" i="4" s="1"/>
  <c r="F275" i="2"/>
  <c r="F281" i="2" s="1"/>
  <c r="C284" i="2" s="1"/>
  <c r="V263" i="2"/>
  <c r="U263" i="2"/>
  <c r="P263" i="2"/>
  <c r="O263" i="2"/>
  <c r="D263" i="2"/>
  <c r="C263" i="2"/>
  <c r="V262" i="2"/>
  <c r="U262" i="2"/>
  <c r="P262" i="2"/>
  <c r="O262" i="2"/>
  <c r="D262" i="2"/>
  <c r="C262" i="2"/>
  <c r="V261" i="2"/>
  <c r="U261" i="2"/>
  <c r="P261" i="2"/>
  <c r="O261" i="2"/>
  <c r="D261" i="2"/>
  <c r="C261" i="2"/>
  <c r="X260" i="2"/>
  <c r="R260" i="2"/>
  <c r="F260" i="2"/>
  <c r="X259" i="2"/>
  <c r="R259" i="2"/>
  <c r="F259" i="2"/>
  <c r="X258" i="2"/>
  <c r="R258" i="2"/>
  <c r="F258" i="2"/>
  <c r="P249" i="2"/>
  <c r="O249" i="2"/>
  <c r="P248" i="2"/>
  <c r="O248" i="2"/>
  <c r="U350" i="2" s="1"/>
  <c r="I367" i="2" s="1"/>
  <c r="P247" i="2"/>
  <c r="O247" i="2"/>
  <c r="O243" i="2"/>
  <c r="O242" i="2"/>
  <c r="U344" i="2" s="1"/>
  <c r="P243" i="2"/>
  <c r="P242" i="2"/>
  <c r="P241" i="2"/>
  <c r="O241" i="2"/>
  <c r="U343" i="2" s="1"/>
  <c r="I360" i="2" s="1"/>
  <c r="F951" i="2" l="1"/>
  <c r="R215" i="4" s="1"/>
  <c r="N215" i="4"/>
  <c r="R900" i="2"/>
  <c r="R205" i="4" s="1"/>
  <c r="L205" i="4"/>
  <c r="P387" i="2"/>
  <c r="G85" i="4"/>
  <c r="D422" i="2"/>
  <c r="F420" i="2" s="1"/>
  <c r="H91" i="4"/>
  <c r="X731" i="2"/>
  <c r="T166" i="4" s="1"/>
  <c r="P166" i="4"/>
  <c r="F850" i="2"/>
  <c r="T191" i="4" s="1"/>
  <c r="R191" i="4"/>
  <c r="X865" i="2"/>
  <c r="P198" i="4" s="1"/>
  <c r="F680" i="2"/>
  <c r="T151" i="4" s="1"/>
  <c r="R151" i="4"/>
  <c r="R709" i="2"/>
  <c r="R712" i="2"/>
  <c r="L527" i="2"/>
  <c r="T116" i="4" s="1"/>
  <c r="X544" i="2"/>
  <c r="T122" i="4" s="1"/>
  <c r="L765" i="2"/>
  <c r="T172" i="4" s="1"/>
  <c r="R172" i="4"/>
  <c r="X935" i="2"/>
  <c r="T214" i="4" s="1"/>
  <c r="X985" i="2"/>
  <c r="R226" i="4" s="1"/>
  <c r="L226" i="4"/>
  <c r="L969" i="2"/>
  <c r="T220" i="4" s="1"/>
  <c r="R220" i="4"/>
  <c r="X592" i="2"/>
  <c r="X593" i="2"/>
  <c r="F578" i="2"/>
  <c r="T127" i="4" s="1"/>
  <c r="R127" i="4"/>
  <c r="V344" i="2"/>
  <c r="J361" i="2" s="1"/>
  <c r="U349" i="2"/>
  <c r="I366" i="2" s="1"/>
  <c r="V422" i="2"/>
  <c r="X420" i="2" s="1"/>
  <c r="J94" i="4" s="1"/>
  <c r="H94" i="4"/>
  <c r="V345" i="2"/>
  <c r="J362" i="2" s="1"/>
  <c r="V349" i="2"/>
  <c r="J366" i="2" s="1"/>
  <c r="V351" i="2"/>
  <c r="J368" i="2" s="1"/>
  <c r="F248" i="2"/>
  <c r="C251" i="2" s="1"/>
  <c r="D388" i="2"/>
  <c r="H83" i="4"/>
  <c r="P388" i="2"/>
  <c r="R386" i="2" s="1"/>
  <c r="J85" i="4" s="1"/>
  <c r="H85" i="4"/>
  <c r="X491" i="2"/>
  <c r="P110" i="4" s="1"/>
  <c r="F491" i="2"/>
  <c r="P107" i="4" s="1"/>
  <c r="J405" i="2"/>
  <c r="L403" i="2" s="1"/>
  <c r="J88" i="4" s="1"/>
  <c r="H88" i="4"/>
  <c r="J386" i="2"/>
  <c r="F84" i="4"/>
  <c r="R509" i="2"/>
  <c r="R113" i="4" s="1"/>
  <c r="L113" i="4"/>
  <c r="L559" i="2"/>
  <c r="P124" i="4" s="1"/>
  <c r="X561" i="2"/>
  <c r="T126" i="4" s="1"/>
  <c r="F510" i="2"/>
  <c r="T111" i="4" s="1"/>
  <c r="R111" i="4"/>
  <c r="L544" i="2"/>
  <c r="T120" i="4" s="1"/>
  <c r="R120" i="4"/>
  <c r="F611" i="2"/>
  <c r="R135" i="4" s="1"/>
  <c r="L135" i="4"/>
  <c r="F645" i="2"/>
  <c r="R143" i="4" s="1"/>
  <c r="L143" i="4"/>
  <c r="X611" i="2"/>
  <c r="R646" i="2"/>
  <c r="T145" i="4" s="1"/>
  <c r="L663" i="2"/>
  <c r="T148" i="4" s="1"/>
  <c r="X679" i="2"/>
  <c r="L154" i="4"/>
  <c r="R764" i="2"/>
  <c r="R173" i="4" s="1"/>
  <c r="L173" i="4"/>
  <c r="L697" i="2"/>
  <c r="T156" i="4" s="1"/>
  <c r="F714" i="2"/>
  <c r="T159" i="4" s="1"/>
  <c r="R159" i="4"/>
  <c r="F816" i="2"/>
  <c r="T183" i="4" s="1"/>
  <c r="R849" i="2"/>
  <c r="R193" i="4" s="1"/>
  <c r="L193" i="4"/>
  <c r="L833" i="2"/>
  <c r="T188" i="4" s="1"/>
  <c r="X833" i="2"/>
  <c r="T190" i="4" s="1"/>
  <c r="R190" i="4"/>
  <c r="L867" i="2"/>
  <c r="T196" i="4" s="1"/>
  <c r="R196" i="4"/>
  <c r="R899" i="2"/>
  <c r="P205" i="4" s="1"/>
  <c r="F917" i="2"/>
  <c r="R207" i="4" s="1"/>
  <c r="L207" i="4"/>
  <c r="F934" i="2"/>
  <c r="R211" i="4" s="1"/>
  <c r="L211" i="4"/>
  <c r="F969" i="2"/>
  <c r="T219" i="4" s="1"/>
  <c r="R219" i="4"/>
  <c r="F985" i="2"/>
  <c r="R223" i="4" s="1"/>
  <c r="L223" i="4"/>
  <c r="L1002" i="2"/>
  <c r="R228" i="4" s="1"/>
  <c r="L228" i="4"/>
  <c r="X1003" i="2"/>
  <c r="T230" i="4" s="1"/>
  <c r="R230" i="4"/>
  <c r="U1010" i="2"/>
  <c r="X1007" i="2"/>
  <c r="R1015" i="2"/>
  <c r="L1009" i="2"/>
  <c r="R694" i="2"/>
  <c r="N157" i="4" s="1"/>
  <c r="X506" i="2"/>
  <c r="L952" i="2"/>
  <c r="T216" i="4" s="1"/>
  <c r="D387" i="2"/>
  <c r="F388" i="2" s="1"/>
  <c r="N83" i="4" s="1"/>
  <c r="G83" i="4"/>
  <c r="J388" i="2"/>
  <c r="H84" i="4"/>
  <c r="R561" i="2"/>
  <c r="T125" i="4" s="1"/>
  <c r="R125" i="4"/>
  <c r="R628" i="2"/>
  <c r="R141" i="4" s="1"/>
  <c r="L141" i="4"/>
  <c r="F629" i="2"/>
  <c r="T139" i="4" s="1"/>
  <c r="R139" i="4"/>
  <c r="X663" i="2"/>
  <c r="T150" i="4" s="1"/>
  <c r="R150" i="4"/>
  <c r="F747" i="2"/>
  <c r="R167" i="4" s="1"/>
  <c r="L167" i="4"/>
  <c r="R815" i="2"/>
  <c r="R185" i="4" s="1"/>
  <c r="L185" i="4"/>
  <c r="X799" i="2"/>
  <c r="T182" i="4" s="1"/>
  <c r="R182" i="4"/>
  <c r="R832" i="2"/>
  <c r="R189" i="4" s="1"/>
  <c r="L189" i="4"/>
  <c r="X866" i="2"/>
  <c r="L198" i="4"/>
  <c r="P438" i="2"/>
  <c r="R439" i="2" s="1"/>
  <c r="N97" i="4" s="1"/>
  <c r="G97" i="4"/>
  <c r="L815" i="2"/>
  <c r="R184" i="4" s="1"/>
  <c r="J184" i="4"/>
  <c r="F663" i="2"/>
  <c r="T147" i="4" s="1"/>
  <c r="R147" i="4"/>
  <c r="X475" i="2"/>
  <c r="R106" i="4" s="1"/>
  <c r="L106" i="4"/>
  <c r="F474" i="2"/>
  <c r="P103" i="4" s="1"/>
  <c r="L492" i="2"/>
  <c r="R108" i="4" s="1"/>
  <c r="X527" i="2"/>
  <c r="T118" i="4" s="1"/>
  <c r="X628" i="2"/>
  <c r="L142" i="4"/>
  <c r="L679" i="2"/>
  <c r="J152" i="4"/>
  <c r="L714" i="2"/>
  <c r="T160" i="4" s="1"/>
  <c r="X697" i="2"/>
  <c r="T158" i="4" s="1"/>
  <c r="R158" i="4"/>
  <c r="L798" i="2"/>
  <c r="R180" i="4" s="1"/>
  <c r="L180" i="4"/>
  <c r="F798" i="2"/>
  <c r="R179" i="4" s="1"/>
  <c r="L179" i="4"/>
  <c r="F1019" i="2"/>
  <c r="R231" i="4" s="1"/>
  <c r="L231" i="4"/>
  <c r="R984" i="2"/>
  <c r="P225" i="4" s="1"/>
  <c r="U351" i="2"/>
  <c r="I368" i="2" s="1"/>
  <c r="X474" i="2"/>
  <c r="P106" i="4" s="1"/>
  <c r="L474" i="2"/>
  <c r="P104" i="4" s="1"/>
  <c r="V388" i="2"/>
  <c r="X386" i="2" s="1"/>
  <c r="J86" i="4" s="1"/>
  <c r="H86" i="4"/>
  <c r="D405" i="2"/>
  <c r="F403" i="2" s="1"/>
  <c r="J87" i="4" s="1"/>
  <c r="H87" i="4"/>
  <c r="D420" i="2"/>
  <c r="F91" i="4"/>
  <c r="J387" i="2"/>
  <c r="G84" i="4"/>
  <c r="R526" i="2"/>
  <c r="R117" i="4" s="1"/>
  <c r="L117" i="4"/>
  <c r="R543" i="2"/>
  <c r="R121" i="4" s="1"/>
  <c r="L121" i="4"/>
  <c r="F526" i="2"/>
  <c r="L611" i="2"/>
  <c r="R136" i="4" s="1"/>
  <c r="L136" i="4"/>
  <c r="L594" i="2"/>
  <c r="L132" i="4"/>
  <c r="F644" i="2"/>
  <c r="P143" i="4" s="1"/>
  <c r="R612" i="2"/>
  <c r="T137" i="4" s="1"/>
  <c r="R137" i="4"/>
  <c r="R680" i="2"/>
  <c r="T153" i="4" s="1"/>
  <c r="X714" i="2"/>
  <c r="T162" i="4" s="1"/>
  <c r="F730" i="2"/>
  <c r="R163" i="4" s="1"/>
  <c r="L163" i="4"/>
  <c r="R781" i="2"/>
  <c r="R177" i="4" s="1"/>
  <c r="L177" i="4"/>
  <c r="R731" i="2"/>
  <c r="T165" i="4" s="1"/>
  <c r="X747" i="2"/>
  <c r="L170" i="4"/>
  <c r="X764" i="2"/>
  <c r="L174" i="4"/>
  <c r="X816" i="2"/>
  <c r="T186" i="4" s="1"/>
  <c r="F883" i="2"/>
  <c r="R199" i="4" s="1"/>
  <c r="L199" i="4"/>
  <c r="F833" i="2"/>
  <c r="T187" i="4" s="1"/>
  <c r="F901" i="2"/>
  <c r="T203" i="4" s="1"/>
  <c r="R203" i="4"/>
  <c r="R951" i="2"/>
  <c r="R217" i="4" s="1"/>
  <c r="L217" i="4"/>
  <c r="R969" i="2"/>
  <c r="T221" i="4" s="1"/>
  <c r="R221" i="4"/>
  <c r="L849" i="2"/>
  <c r="R192" i="4" s="1"/>
  <c r="J192" i="4"/>
  <c r="L576" i="2"/>
  <c r="L575" i="2"/>
  <c r="N128" i="4" s="1"/>
  <c r="L577" i="2"/>
  <c r="R128" i="4" s="1"/>
  <c r="X642" i="2"/>
  <c r="X644" i="2"/>
  <c r="L678" i="2"/>
  <c r="P152" i="4" s="1"/>
  <c r="L676" i="2"/>
  <c r="L152" i="4" s="1"/>
  <c r="L628" i="2"/>
  <c r="L140" i="4"/>
  <c r="L726" i="2"/>
  <c r="L729" i="2"/>
  <c r="P164" i="4" s="1"/>
  <c r="R238" i="2"/>
  <c r="L1015" i="2"/>
  <c r="L560" i="2"/>
  <c r="R124" i="4" s="1"/>
  <c r="R985" i="2"/>
  <c r="L934" i="2"/>
  <c r="F781" i="2"/>
  <c r="X883" i="2"/>
  <c r="R202" i="4" s="1"/>
  <c r="R255" i="1"/>
  <c r="R798" i="2"/>
  <c r="X216" i="1"/>
  <c r="X849" i="2"/>
  <c r="R194" i="4" s="1"/>
  <c r="F374" i="2"/>
  <c r="L1018" i="2"/>
  <c r="X1012" i="2"/>
  <c r="U1015" i="2" s="1"/>
  <c r="V1015" i="2" s="1"/>
  <c r="X1009" i="2"/>
  <c r="X1011" i="2"/>
  <c r="X1014" i="2"/>
  <c r="U1017" i="2" s="1"/>
  <c r="V1017" i="2" s="1"/>
  <c r="X1013" i="2"/>
  <c r="U1016" i="2" s="1"/>
  <c r="V1016" i="2" s="1"/>
  <c r="X1017" i="2" s="1"/>
  <c r="X1010" i="2"/>
  <c r="R1018" i="2"/>
  <c r="R1016" i="2"/>
  <c r="R1019" i="2" s="1"/>
  <c r="R662" i="2"/>
  <c r="X884" i="2"/>
  <c r="T202" i="4" s="1"/>
  <c r="L1016" i="2"/>
  <c r="F1020" i="2"/>
  <c r="T231" i="4" s="1"/>
  <c r="R1001" i="2"/>
  <c r="P229" i="4" s="1"/>
  <c r="R999" i="2"/>
  <c r="F1003" i="2"/>
  <c r="T227" i="4" s="1"/>
  <c r="L1003" i="2"/>
  <c r="T228" i="4" s="1"/>
  <c r="R459" i="1"/>
  <c r="X986" i="2"/>
  <c r="T226" i="4" s="1"/>
  <c r="X950" i="2"/>
  <c r="P218" i="4" s="1"/>
  <c r="X948" i="2"/>
  <c r="F425" i="1"/>
  <c r="R442" i="1"/>
  <c r="R952" i="2"/>
  <c r="T217" i="4" s="1"/>
  <c r="F935" i="2"/>
  <c r="T211" i="4" s="1"/>
  <c r="L374" i="1"/>
  <c r="R833" i="2"/>
  <c r="T189" i="4" s="1"/>
  <c r="F408" i="1"/>
  <c r="F391" i="1"/>
  <c r="X357" i="1"/>
  <c r="F799" i="2"/>
  <c r="T179" i="4" s="1"/>
  <c r="F884" i="2"/>
  <c r="T199" i="4" s="1"/>
  <c r="R867" i="2"/>
  <c r="T197" i="4" s="1"/>
  <c r="R850" i="2"/>
  <c r="T193" i="4" s="1"/>
  <c r="R816" i="2"/>
  <c r="T185" i="4" s="1"/>
  <c r="L799" i="2"/>
  <c r="T180" i="4" s="1"/>
  <c r="F763" i="2"/>
  <c r="P171" i="4" s="1"/>
  <c r="F761" i="2"/>
  <c r="L746" i="2"/>
  <c r="P168" i="4" s="1"/>
  <c r="L744" i="2"/>
  <c r="F340" i="1"/>
  <c r="F695" i="2"/>
  <c r="P155" i="4" s="1"/>
  <c r="F693" i="2"/>
  <c r="R782" i="2"/>
  <c r="T177" i="4" s="1"/>
  <c r="F748" i="2"/>
  <c r="T167" i="4" s="1"/>
  <c r="F731" i="2"/>
  <c r="T163" i="4" s="1"/>
  <c r="R374" i="1"/>
  <c r="R357" i="1"/>
  <c r="L612" i="2"/>
  <c r="T136" i="4" s="1"/>
  <c r="F612" i="2"/>
  <c r="T135" i="4" s="1"/>
  <c r="R629" i="2"/>
  <c r="T141" i="4" s="1"/>
  <c r="F593" i="2"/>
  <c r="P131" i="4" s="1"/>
  <c r="F591" i="2"/>
  <c r="F289" i="1"/>
  <c r="X492" i="2"/>
  <c r="R110" i="4" s="1"/>
  <c r="L561" i="2"/>
  <c r="T124" i="4" s="1"/>
  <c r="R527" i="2"/>
  <c r="T117" i="4" s="1"/>
  <c r="R323" i="1"/>
  <c r="R306" i="1"/>
  <c r="F492" i="2"/>
  <c r="R107" i="4" s="1"/>
  <c r="X441" i="2"/>
  <c r="R98" i="4" s="1"/>
  <c r="L386" i="2"/>
  <c r="J84" i="4" s="1"/>
  <c r="L458" i="2"/>
  <c r="R100" i="4" s="1"/>
  <c r="L475" i="2"/>
  <c r="R458" i="2"/>
  <c r="R437" i="2"/>
  <c r="J97" i="4" s="1"/>
  <c r="P437" i="2"/>
  <c r="X407" i="2"/>
  <c r="R90" i="4" s="1"/>
  <c r="F440" i="2"/>
  <c r="P95" i="4" s="1"/>
  <c r="D284" i="2"/>
  <c r="F64" i="4"/>
  <c r="D285" i="2"/>
  <c r="G64" i="4"/>
  <c r="P285" i="2"/>
  <c r="G66" i="4"/>
  <c r="V302" i="2"/>
  <c r="G71" i="4"/>
  <c r="V318" i="2"/>
  <c r="X319" i="2" s="1"/>
  <c r="L75" i="4" s="1"/>
  <c r="F75" i="4"/>
  <c r="V319" i="2"/>
  <c r="G75" i="4"/>
  <c r="V336" i="2"/>
  <c r="G79" i="4"/>
  <c r="D251" i="2"/>
  <c r="G56" i="4"/>
  <c r="J285" i="2"/>
  <c r="G65" i="4"/>
  <c r="D318" i="2"/>
  <c r="F72" i="4"/>
  <c r="D319" i="2"/>
  <c r="G72" i="4"/>
  <c r="J263" i="2"/>
  <c r="V343" i="2"/>
  <c r="J360" i="2" s="1"/>
  <c r="I363" i="2" s="1"/>
  <c r="U345" i="2"/>
  <c r="I362" i="2" s="1"/>
  <c r="J365" i="2" s="1"/>
  <c r="V350" i="2"/>
  <c r="J367" i="2" s="1"/>
  <c r="J301" i="2"/>
  <c r="L302" i="2" s="1"/>
  <c r="L69" i="4" s="1"/>
  <c r="F69" i="4"/>
  <c r="J302" i="2"/>
  <c r="G69" i="4"/>
  <c r="J319" i="2"/>
  <c r="G73" i="4"/>
  <c r="J335" i="2"/>
  <c r="L336" i="2" s="1"/>
  <c r="L77" i="4" s="1"/>
  <c r="F77" i="4"/>
  <c r="J336" i="2"/>
  <c r="G77" i="4"/>
  <c r="V284" i="2"/>
  <c r="X285" i="2" s="1"/>
  <c r="L67" i="4" s="1"/>
  <c r="F67" i="4"/>
  <c r="V285" i="2"/>
  <c r="G67" i="4"/>
  <c r="P301" i="2"/>
  <c r="R302" i="2" s="1"/>
  <c r="L70" i="4" s="1"/>
  <c r="F70" i="4"/>
  <c r="P302" i="2"/>
  <c r="G70" i="4"/>
  <c r="P336" i="2"/>
  <c r="G78" i="4"/>
  <c r="P353" i="2"/>
  <c r="R354" i="2" s="1"/>
  <c r="N82" i="4" s="1"/>
  <c r="G82" i="4"/>
  <c r="I270" i="2"/>
  <c r="L260" i="2"/>
  <c r="P354" i="2"/>
  <c r="R352" i="2" s="1"/>
  <c r="J82" i="4" s="1"/>
  <c r="H82" i="4"/>
  <c r="F475" i="2"/>
  <c r="X458" i="2"/>
  <c r="X237" i="1"/>
  <c r="L459" i="2"/>
  <c r="T100" i="4" s="1"/>
  <c r="L237" i="1"/>
  <c r="L238" i="1" s="1"/>
  <c r="R272" i="1"/>
  <c r="F255" i="1"/>
  <c r="X218" i="1"/>
  <c r="R218" i="1"/>
  <c r="L218" i="1"/>
  <c r="X238" i="1"/>
  <c r="F238" i="1"/>
  <c r="R236" i="1"/>
  <c r="R234" i="1"/>
  <c r="R237" i="1" s="1"/>
  <c r="L441" i="2"/>
  <c r="R96" i="4" s="1"/>
  <c r="L440" i="2"/>
  <c r="P96" i="4" s="1"/>
  <c r="X201" i="1"/>
  <c r="F441" i="2"/>
  <c r="R95" i="4" s="1"/>
  <c r="F422" i="2"/>
  <c r="N91" i="4" s="1"/>
  <c r="X422" i="2"/>
  <c r="N94" i="4" s="1"/>
  <c r="V420" i="2"/>
  <c r="X408" i="2"/>
  <c r="T90" i="4" s="1"/>
  <c r="L405" i="2"/>
  <c r="N88" i="4" s="1"/>
  <c r="F405" i="2"/>
  <c r="N87" i="4" s="1"/>
  <c r="X388" i="2"/>
  <c r="N86" i="4" s="1"/>
  <c r="X493" i="2"/>
  <c r="T110" i="4" s="1"/>
  <c r="R491" i="2"/>
  <c r="P109" i="4" s="1"/>
  <c r="R489" i="2"/>
  <c r="L493" i="2"/>
  <c r="T108" i="4" s="1"/>
  <c r="R474" i="2"/>
  <c r="P105" i="4" s="1"/>
  <c r="R472" i="2"/>
  <c r="F455" i="2"/>
  <c r="F457" i="2"/>
  <c r="P99" i="4" s="1"/>
  <c r="X442" i="2"/>
  <c r="T98" i="4" s="1"/>
  <c r="R421" i="2"/>
  <c r="R423" i="2"/>
  <c r="P93" i="4" s="1"/>
  <c r="R406" i="2"/>
  <c r="P89" i="4" s="1"/>
  <c r="R404" i="2"/>
  <c r="L423" i="2"/>
  <c r="P92" i="4" s="1"/>
  <c r="L421" i="2"/>
  <c r="L201" i="1"/>
  <c r="F199" i="1"/>
  <c r="X219" i="1"/>
  <c r="X217" i="1"/>
  <c r="L219" i="1"/>
  <c r="L217" i="1"/>
  <c r="F218" i="1"/>
  <c r="F216" i="1"/>
  <c r="D216" i="1"/>
  <c r="R219" i="1"/>
  <c r="R217" i="1"/>
  <c r="L315" i="2"/>
  <c r="I318" i="2" s="1"/>
  <c r="F201" i="1"/>
  <c r="I361" i="2"/>
  <c r="V348" i="2"/>
  <c r="L404" i="2"/>
  <c r="L88" i="4" s="1"/>
  <c r="X389" i="2"/>
  <c r="P86" i="4" s="1"/>
  <c r="X387" i="2"/>
  <c r="L86" i="4" s="1"/>
  <c r="R388" i="2"/>
  <c r="N85" i="4" s="1"/>
  <c r="P386" i="2"/>
  <c r="F404" i="2"/>
  <c r="F263" i="2"/>
  <c r="E60" i="4" s="1"/>
  <c r="F350" i="2"/>
  <c r="C353" i="2" s="1"/>
  <c r="I261" i="2"/>
  <c r="L388" i="2"/>
  <c r="N84" i="4" s="1"/>
  <c r="I262" i="2"/>
  <c r="F349" i="2"/>
  <c r="C352" i="2" s="1"/>
  <c r="L350" i="2"/>
  <c r="I353" i="2" s="1"/>
  <c r="L349" i="2"/>
  <c r="I352" i="2" s="1"/>
  <c r="F246" i="2"/>
  <c r="E56" i="4" s="1"/>
  <c r="L389" i="2"/>
  <c r="P84" i="4" s="1"/>
  <c r="L387" i="2"/>
  <c r="L84" i="4" s="1"/>
  <c r="F386" i="2"/>
  <c r="J83" i="4" s="1"/>
  <c r="D386" i="2"/>
  <c r="O253" i="2"/>
  <c r="X266" i="2"/>
  <c r="U269" i="2" s="1"/>
  <c r="X184" i="1"/>
  <c r="X182" i="1"/>
  <c r="V182" i="1"/>
  <c r="X183" i="1" s="1"/>
  <c r="P352" i="2"/>
  <c r="R184" i="1"/>
  <c r="R182" i="1"/>
  <c r="P182" i="1"/>
  <c r="L351" i="2"/>
  <c r="I354" i="2" s="1"/>
  <c r="F347" i="2"/>
  <c r="D80" i="4" s="1"/>
  <c r="F351" i="2"/>
  <c r="C354" i="2" s="1"/>
  <c r="F348" i="2"/>
  <c r="E80" i="4" s="1"/>
  <c r="F346" i="2"/>
  <c r="C80" i="4" s="1"/>
  <c r="V335" i="2"/>
  <c r="X334" i="2"/>
  <c r="U337" i="2" s="1"/>
  <c r="R332" i="2"/>
  <c r="O335" i="2" s="1"/>
  <c r="R334" i="2"/>
  <c r="O337" i="2" s="1"/>
  <c r="R329" i="2"/>
  <c r="C78" i="4" s="1"/>
  <c r="R330" i="2"/>
  <c r="D78" i="4" s="1"/>
  <c r="R331" i="2"/>
  <c r="E78" i="4" s="1"/>
  <c r="L184" i="1"/>
  <c r="L334" i="2"/>
  <c r="I337" i="2" s="1"/>
  <c r="F330" i="2"/>
  <c r="D76" i="4" s="1"/>
  <c r="F331" i="2"/>
  <c r="E76" i="4" s="1"/>
  <c r="X317" i="2"/>
  <c r="U320" i="2" s="1"/>
  <c r="R312" i="2"/>
  <c r="C74" i="4" s="1"/>
  <c r="R313" i="2"/>
  <c r="D74" i="4" s="1"/>
  <c r="R314" i="2"/>
  <c r="E74" i="4" s="1"/>
  <c r="L317" i="2"/>
  <c r="I320" i="2" s="1"/>
  <c r="F182" i="1"/>
  <c r="F184" i="1"/>
  <c r="X164" i="1"/>
  <c r="U167" i="1" s="1"/>
  <c r="V167" i="1" s="1"/>
  <c r="X165" i="1" s="1"/>
  <c r="X166" i="1"/>
  <c r="R164" i="1"/>
  <c r="O167" i="1" s="1"/>
  <c r="P167" i="1" s="1"/>
  <c r="R168" i="1" s="1"/>
  <c r="R159" i="1"/>
  <c r="R160" i="1"/>
  <c r="R161" i="1"/>
  <c r="R166" i="1"/>
  <c r="F317" i="2"/>
  <c r="C320" i="2" s="1"/>
  <c r="F314" i="2"/>
  <c r="E72" i="4" s="1"/>
  <c r="F312" i="2"/>
  <c r="C72" i="4" s="1"/>
  <c r="F319" i="2"/>
  <c r="L72" i="4" s="1"/>
  <c r="F313" i="2"/>
  <c r="D72" i="4" s="1"/>
  <c r="X300" i="2"/>
  <c r="U303" i="2" s="1"/>
  <c r="V301" i="2"/>
  <c r="R297" i="2"/>
  <c r="E70" i="4" s="1"/>
  <c r="R300" i="2"/>
  <c r="O303" i="2" s="1"/>
  <c r="R295" i="2"/>
  <c r="C70" i="4" s="1"/>
  <c r="R296" i="2"/>
  <c r="D70" i="4" s="1"/>
  <c r="L300" i="2"/>
  <c r="I303" i="2" s="1"/>
  <c r="F296" i="2"/>
  <c r="D68" i="4" s="1"/>
  <c r="F297" i="2"/>
  <c r="E68" i="4" s="1"/>
  <c r="X283" i="2"/>
  <c r="U286" i="2" s="1"/>
  <c r="R278" i="2"/>
  <c r="C66" i="4" s="1"/>
  <c r="R283" i="2"/>
  <c r="O286" i="2" s="1"/>
  <c r="R281" i="2"/>
  <c r="O284" i="2" s="1"/>
  <c r="F66" i="4" s="1"/>
  <c r="L283" i="2"/>
  <c r="I286" i="2" s="1"/>
  <c r="J284" i="2"/>
  <c r="F278" i="2"/>
  <c r="C64" i="4" s="1"/>
  <c r="F279" i="2"/>
  <c r="D64" i="4" s="1"/>
  <c r="F285" i="2"/>
  <c r="L64" i="4" s="1"/>
  <c r="F283" i="2"/>
  <c r="C286" i="2" s="1"/>
  <c r="F280" i="2"/>
  <c r="E64" i="4" s="1"/>
  <c r="X265" i="2"/>
  <c r="U268" i="2" s="1"/>
  <c r="X264" i="2"/>
  <c r="U267" i="2" s="1"/>
  <c r="X263" i="2"/>
  <c r="E63" i="4" s="1"/>
  <c r="X261" i="2"/>
  <c r="C63" i="4" s="1"/>
  <c r="X262" i="2"/>
  <c r="D63" i="4" s="1"/>
  <c r="R266" i="2"/>
  <c r="O269" i="2" s="1"/>
  <c r="R262" i="2"/>
  <c r="D62" i="4" s="1"/>
  <c r="R265" i="2"/>
  <c r="O268" i="2" s="1"/>
  <c r="R261" i="2"/>
  <c r="C62" i="4" s="1"/>
  <c r="R263" i="2"/>
  <c r="E62" i="4" s="1"/>
  <c r="R264" i="2"/>
  <c r="O267" i="2" s="1"/>
  <c r="F62" i="4" s="1"/>
  <c r="L164" i="1"/>
  <c r="I167" i="1" s="1"/>
  <c r="J167" i="1" s="1"/>
  <c r="L165" i="1" s="1"/>
  <c r="J165" i="1"/>
  <c r="L166" i="1" s="1"/>
  <c r="F160" i="1"/>
  <c r="F161" i="1"/>
  <c r="L200" i="1"/>
  <c r="L202" i="1"/>
  <c r="F202" i="1"/>
  <c r="F200" i="1"/>
  <c r="R201" i="1"/>
  <c r="X202" i="1"/>
  <c r="X200" i="1"/>
  <c r="R199" i="1"/>
  <c r="P199" i="1"/>
  <c r="L183" i="1"/>
  <c r="L185" i="1"/>
  <c r="F185" i="1"/>
  <c r="F183" i="1"/>
  <c r="J262" i="2"/>
  <c r="L258" i="2"/>
  <c r="L259" i="2"/>
  <c r="L265" i="2" s="1"/>
  <c r="I268" i="2" s="1"/>
  <c r="I263" i="2"/>
  <c r="J261" i="2"/>
  <c r="F262" i="2"/>
  <c r="D60" i="4" s="1"/>
  <c r="F264" i="2"/>
  <c r="C267" i="2" s="1"/>
  <c r="F265" i="2"/>
  <c r="C268" i="2" s="1"/>
  <c r="F266" i="2"/>
  <c r="C269" i="2" s="1"/>
  <c r="F261" i="2"/>
  <c r="C60" i="4" s="1"/>
  <c r="F162" i="1"/>
  <c r="C165" i="1" s="1"/>
  <c r="D165" i="1" s="1"/>
  <c r="F163" i="1"/>
  <c r="C166" i="1" s="1"/>
  <c r="D166" i="1" s="1"/>
  <c r="F164" i="1"/>
  <c r="C167" i="1" s="1"/>
  <c r="D167" i="1" s="1"/>
  <c r="L159" i="1"/>
  <c r="L160" i="1"/>
  <c r="L161" i="1"/>
  <c r="X159" i="1"/>
  <c r="X160" i="1"/>
  <c r="X161" i="1"/>
  <c r="F245" i="2"/>
  <c r="D56" i="4" s="1"/>
  <c r="F247" i="2"/>
  <c r="C250" i="2" s="1"/>
  <c r="F249" i="2"/>
  <c r="C252" i="2" s="1"/>
  <c r="F244" i="2"/>
  <c r="C56" i="4" s="1"/>
  <c r="L346" i="2"/>
  <c r="C81" i="4" s="1"/>
  <c r="L347" i="2"/>
  <c r="D81" i="4" s="1"/>
  <c r="L348" i="2"/>
  <c r="E81" i="4" s="1"/>
  <c r="F332" i="2"/>
  <c r="C335" i="2" s="1"/>
  <c r="F333" i="2"/>
  <c r="C336" i="2" s="1"/>
  <c r="F334" i="2"/>
  <c r="C337" i="2" s="1"/>
  <c r="L329" i="2"/>
  <c r="C77" i="4" s="1"/>
  <c r="L330" i="2"/>
  <c r="D77" i="4" s="1"/>
  <c r="L331" i="2"/>
  <c r="E77" i="4" s="1"/>
  <c r="X329" i="2"/>
  <c r="C79" i="4" s="1"/>
  <c r="X330" i="2"/>
  <c r="D79" i="4" s="1"/>
  <c r="X331" i="2"/>
  <c r="E79" i="4" s="1"/>
  <c r="R315" i="2"/>
  <c r="O318" i="2" s="1"/>
  <c r="F74" i="4" s="1"/>
  <c r="R316" i="2"/>
  <c r="O319" i="2" s="1"/>
  <c r="R317" i="2"/>
  <c r="O320" i="2" s="1"/>
  <c r="X312" i="2"/>
  <c r="C75" i="4" s="1"/>
  <c r="X313" i="2"/>
  <c r="D75" i="4" s="1"/>
  <c r="X314" i="2"/>
  <c r="E75" i="4" s="1"/>
  <c r="L312" i="2"/>
  <c r="C73" i="4" s="1"/>
  <c r="L313" i="2"/>
  <c r="D73" i="4" s="1"/>
  <c r="L314" i="2"/>
  <c r="E73" i="4" s="1"/>
  <c r="F298" i="2"/>
  <c r="C301" i="2" s="1"/>
  <c r="F68" i="4" s="1"/>
  <c r="F299" i="2"/>
  <c r="C302" i="2" s="1"/>
  <c r="F300" i="2"/>
  <c r="C303" i="2" s="1"/>
  <c r="L295" i="2"/>
  <c r="C69" i="4" s="1"/>
  <c r="L296" i="2"/>
  <c r="D69" i="4" s="1"/>
  <c r="L297" i="2"/>
  <c r="E69" i="4" s="1"/>
  <c r="X295" i="2"/>
  <c r="C71" i="4" s="1"/>
  <c r="X296" i="2"/>
  <c r="D71" i="4" s="1"/>
  <c r="X297" i="2"/>
  <c r="E71" i="4" s="1"/>
  <c r="R279" i="2"/>
  <c r="D66" i="4" s="1"/>
  <c r="R280" i="2"/>
  <c r="E66" i="4" s="1"/>
  <c r="X278" i="2"/>
  <c r="C67" i="4" s="1"/>
  <c r="X279" i="2"/>
  <c r="D67" i="4" s="1"/>
  <c r="X280" i="2"/>
  <c r="E67" i="4" s="1"/>
  <c r="L278" i="2"/>
  <c r="C65" i="4" s="1"/>
  <c r="L279" i="2"/>
  <c r="D65" i="4" s="1"/>
  <c r="L280" i="2"/>
  <c r="E65" i="4" s="1"/>
  <c r="J130" i="1"/>
  <c r="I130" i="1"/>
  <c r="J129" i="1"/>
  <c r="I129" i="1"/>
  <c r="J128" i="1"/>
  <c r="I128" i="1"/>
  <c r="I124" i="1"/>
  <c r="I123" i="1"/>
  <c r="J124" i="1"/>
  <c r="J123" i="1"/>
  <c r="J122" i="1"/>
  <c r="I122" i="1"/>
  <c r="P110" i="1"/>
  <c r="O110" i="1"/>
  <c r="P109" i="1"/>
  <c r="O109" i="1"/>
  <c r="P108" i="1"/>
  <c r="O108" i="1"/>
  <c r="R107" i="1"/>
  <c r="R106" i="1"/>
  <c r="R105" i="1"/>
  <c r="D229" i="2"/>
  <c r="C229" i="2"/>
  <c r="D228" i="2"/>
  <c r="C228" i="2"/>
  <c r="D227" i="2"/>
  <c r="C227" i="2"/>
  <c r="F226" i="2"/>
  <c r="F225" i="2"/>
  <c r="F224" i="2"/>
  <c r="P215" i="2"/>
  <c r="O215" i="2"/>
  <c r="P214" i="2"/>
  <c r="O214" i="2"/>
  <c r="P213" i="2"/>
  <c r="O213" i="2"/>
  <c r="O209" i="2"/>
  <c r="O208" i="2"/>
  <c r="P209" i="2"/>
  <c r="P208" i="2"/>
  <c r="P207" i="2"/>
  <c r="O207" i="2"/>
  <c r="P198" i="2"/>
  <c r="O198" i="2"/>
  <c r="P197" i="2"/>
  <c r="O197" i="2"/>
  <c r="P196" i="2"/>
  <c r="O196" i="2"/>
  <c r="O192" i="2"/>
  <c r="O191" i="2"/>
  <c r="P192" i="2"/>
  <c r="P191" i="2"/>
  <c r="P190" i="2"/>
  <c r="O190" i="2"/>
  <c r="V181" i="2"/>
  <c r="U181" i="2"/>
  <c r="V180" i="2"/>
  <c r="U180" i="2"/>
  <c r="V179" i="2"/>
  <c r="U179" i="2"/>
  <c r="U175" i="2"/>
  <c r="U174" i="2"/>
  <c r="V175" i="2"/>
  <c r="V174" i="2"/>
  <c r="V173" i="2"/>
  <c r="U173" i="2"/>
  <c r="P181" i="2"/>
  <c r="O181" i="2"/>
  <c r="P180" i="2"/>
  <c r="O180" i="2"/>
  <c r="P179" i="2"/>
  <c r="O179" i="2"/>
  <c r="P175" i="2"/>
  <c r="P174" i="2"/>
  <c r="P173" i="2"/>
  <c r="O175" i="2"/>
  <c r="O174" i="2"/>
  <c r="O173" i="2"/>
  <c r="V164" i="2"/>
  <c r="U164" i="2"/>
  <c r="V163" i="2"/>
  <c r="U163" i="2"/>
  <c r="V162" i="2"/>
  <c r="U162" i="2"/>
  <c r="U158" i="2"/>
  <c r="U157" i="2"/>
  <c r="V158" i="2"/>
  <c r="V157" i="2"/>
  <c r="V156" i="2"/>
  <c r="U156" i="2"/>
  <c r="P147" i="2"/>
  <c r="O147" i="2"/>
  <c r="P146" i="2"/>
  <c r="O146" i="2"/>
  <c r="P145" i="2"/>
  <c r="O145" i="2"/>
  <c r="O141" i="2"/>
  <c r="O140" i="2"/>
  <c r="P141" i="2"/>
  <c r="P140" i="2"/>
  <c r="P139" i="2"/>
  <c r="O139" i="2"/>
  <c r="V130" i="2"/>
  <c r="U130" i="2"/>
  <c r="V129" i="2"/>
  <c r="U129" i="2"/>
  <c r="V128" i="2"/>
  <c r="U128" i="2"/>
  <c r="U124" i="2"/>
  <c r="U123" i="2"/>
  <c r="V124" i="2"/>
  <c r="V123" i="2"/>
  <c r="V122" i="2"/>
  <c r="U122" i="2"/>
  <c r="V113" i="2"/>
  <c r="U113" i="2"/>
  <c r="V112" i="2"/>
  <c r="U112" i="2"/>
  <c r="V111" i="2"/>
  <c r="U111" i="2"/>
  <c r="U107" i="2"/>
  <c r="U106" i="2"/>
  <c r="V107" i="2"/>
  <c r="V106" i="2"/>
  <c r="V105" i="2"/>
  <c r="U105" i="2"/>
  <c r="V144" i="1"/>
  <c r="U144" i="1"/>
  <c r="P144" i="1"/>
  <c r="O144" i="1"/>
  <c r="V143" i="1"/>
  <c r="U143" i="1"/>
  <c r="P143" i="1"/>
  <c r="O143" i="1"/>
  <c r="V142" i="1"/>
  <c r="U142" i="1"/>
  <c r="P142" i="1"/>
  <c r="O142" i="1"/>
  <c r="X141" i="1"/>
  <c r="R141" i="1"/>
  <c r="X140" i="1"/>
  <c r="R140" i="1"/>
  <c r="X139" i="1"/>
  <c r="R139" i="1"/>
  <c r="J144" i="1"/>
  <c r="I144" i="1"/>
  <c r="D144" i="1"/>
  <c r="C144" i="1"/>
  <c r="D127" i="1"/>
  <c r="C127" i="1"/>
  <c r="J143" i="1"/>
  <c r="I143" i="1"/>
  <c r="D143" i="1"/>
  <c r="C143" i="1"/>
  <c r="D126" i="1"/>
  <c r="C126" i="1"/>
  <c r="J142" i="1"/>
  <c r="I142" i="1"/>
  <c r="D142" i="1"/>
  <c r="C142" i="1"/>
  <c r="D125" i="1"/>
  <c r="C125" i="1"/>
  <c r="L141" i="1"/>
  <c r="F141" i="1"/>
  <c r="F124" i="1"/>
  <c r="L140" i="1"/>
  <c r="F140" i="1"/>
  <c r="F123" i="1"/>
  <c r="L139" i="1"/>
  <c r="F139" i="1"/>
  <c r="F122" i="1"/>
  <c r="V110" i="1"/>
  <c r="U110" i="1"/>
  <c r="J110" i="1"/>
  <c r="I110" i="1"/>
  <c r="D110" i="1"/>
  <c r="C110" i="1"/>
  <c r="V109" i="1"/>
  <c r="U109" i="1"/>
  <c r="J109" i="1"/>
  <c r="I109" i="1"/>
  <c r="D109" i="1"/>
  <c r="C109" i="1"/>
  <c r="V108" i="1"/>
  <c r="U108" i="1"/>
  <c r="J108" i="1"/>
  <c r="I108" i="1"/>
  <c r="D108" i="1"/>
  <c r="C108" i="1"/>
  <c r="X107" i="1"/>
  <c r="L107" i="1"/>
  <c r="F107" i="1"/>
  <c r="X106" i="1"/>
  <c r="L106" i="1"/>
  <c r="F106" i="1"/>
  <c r="X105" i="1"/>
  <c r="L105" i="1"/>
  <c r="F105" i="1"/>
  <c r="V93" i="1"/>
  <c r="U93" i="1"/>
  <c r="P93" i="1"/>
  <c r="O93" i="1"/>
  <c r="V92" i="1"/>
  <c r="U92" i="1"/>
  <c r="P92" i="1"/>
  <c r="O92" i="1"/>
  <c r="V91" i="1"/>
  <c r="U91" i="1"/>
  <c r="P91" i="1"/>
  <c r="O91" i="1"/>
  <c r="X90" i="1"/>
  <c r="R90" i="1"/>
  <c r="X89" i="1"/>
  <c r="R89" i="1"/>
  <c r="X88" i="1"/>
  <c r="R88" i="1"/>
  <c r="J93" i="1"/>
  <c r="I93" i="1"/>
  <c r="D93" i="1"/>
  <c r="C93" i="1"/>
  <c r="J92" i="1"/>
  <c r="I92" i="1"/>
  <c r="D92" i="1"/>
  <c r="C92" i="1"/>
  <c r="J91" i="1"/>
  <c r="I91" i="1"/>
  <c r="D91" i="1"/>
  <c r="C91" i="1"/>
  <c r="L90" i="1"/>
  <c r="F90" i="1"/>
  <c r="L89" i="1"/>
  <c r="F89" i="1"/>
  <c r="L88" i="1"/>
  <c r="F88" i="1"/>
  <c r="D79" i="1"/>
  <c r="C79" i="1"/>
  <c r="D78" i="1"/>
  <c r="C78" i="1"/>
  <c r="D77" i="1"/>
  <c r="C77" i="1"/>
  <c r="C73" i="1"/>
  <c r="C72" i="1"/>
  <c r="D73" i="1"/>
  <c r="D72" i="1"/>
  <c r="D71" i="1"/>
  <c r="C71" i="1"/>
  <c r="D113" i="2"/>
  <c r="C113" i="2"/>
  <c r="D112" i="2"/>
  <c r="C112" i="2"/>
  <c r="D111" i="2"/>
  <c r="C111" i="2"/>
  <c r="C107" i="2"/>
  <c r="C106" i="2"/>
  <c r="D107" i="2"/>
  <c r="D106" i="2"/>
  <c r="D105" i="2"/>
  <c r="C105" i="2"/>
  <c r="V93" i="2"/>
  <c r="U93" i="2"/>
  <c r="V92" i="2"/>
  <c r="U92" i="2"/>
  <c r="V91" i="2"/>
  <c r="U91" i="2"/>
  <c r="X90" i="2"/>
  <c r="X89" i="2"/>
  <c r="X88" i="2"/>
  <c r="P25" i="1"/>
  <c r="O25" i="1"/>
  <c r="P24" i="1"/>
  <c r="O24" i="1"/>
  <c r="P23" i="1"/>
  <c r="O23" i="1"/>
  <c r="R22" i="1"/>
  <c r="R21" i="1"/>
  <c r="R20" i="1"/>
  <c r="P8" i="1"/>
  <c r="O8" i="1"/>
  <c r="P7" i="1"/>
  <c r="O7" i="1"/>
  <c r="P6" i="1"/>
  <c r="O6" i="1"/>
  <c r="R5" i="1"/>
  <c r="R4" i="1"/>
  <c r="R3" i="1"/>
  <c r="D42" i="1"/>
  <c r="C42" i="1"/>
  <c r="D41" i="1"/>
  <c r="C41" i="1"/>
  <c r="D40" i="1"/>
  <c r="C40" i="1"/>
  <c r="F39" i="1"/>
  <c r="F38" i="1"/>
  <c r="F37" i="1"/>
  <c r="J42" i="1"/>
  <c r="I42" i="1"/>
  <c r="J41" i="1"/>
  <c r="I41" i="1"/>
  <c r="J40" i="1"/>
  <c r="I40" i="1"/>
  <c r="L39" i="1"/>
  <c r="L38" i="1"/>
  <c r="L37" i="1"/>
  <c r="J91" i="4" l="1"/>
  <c r="F424" i="2"/>
  <c r="L424" i="2"/>
  <c r="R92" i="4" s="1"/>
  <c r="L92" i="4"/>
  <c r="F696" i="2"/>
  <c r="L155" i="4"/>
  <c r="R663" i="2"/>
  <c r="T149" i="4" s="1"/>
  <c r="R149" i="4"/>
  <c r="R799" i="2"/>
  <c r="T181" i="4" s="1"/>
  <c r="R181" i="4"/>
  <c r="R986" i="2"/>
  <c r="T225" i="4" s="1"/>
  <c r="R225" i="4"/>
  <c r="R140" i="4"/>
  <c r="L629" i="2"/>
  <c r="T140" i="4" s="1"/>
  <c r="R475" i="2"/>
  <c r="R105" i="4" s="1"/>
  <c r="L105" i="4"/>
  <c r="R492" i="2"/>
  <c r="R109" i="4" s="1"/>
  <c r="L109" i="4"/>
  <c r="F952" i="2"/>
  <c r="T215" i="4" s="1"/>
  <c r="R696" i="2"/>
  <c r="L816" i="2"/>
  <c r="T184" i="4" s="1"/>
  <c r="X765" i="2"/>
  <c r="T174" i="4" s="1"/>
  <c r="R174" i="4"/>
  <c r="F407" i="2"/>
  <c r="R87" i="4" s="1"/>
  <c r="L87" i="4"/>
  <c r="L406" i="2"/>
  <c r="P88" i="4" s="1"/>
  <c r="X459" i="2"/>
  <c r="T102" i="4" s="1"/>
  <c r="R102" i="4"/>
  <c r="R510" i="2"/>
  <c r="T113" i="4" s="1"/>
  <c r="F406" i="2"/>
  <c r="P87" i="4" s="1"/>
  <c r="U347" i="2"/>
  <c r="X476" i="2"/>
  <c r="T106" i="4" s="1"/>
  <c r="F493" i="2"/>
  <c r="T107" i="4" s="1"/>
  <c r="F476" i="2"/>
  <c r="T103" i="4" s="1"/>
  <c r="R103" i="4"/>
  <c r="L476" i="2"/>
  <c r="T104" i="4" s="1"/>
  <c r="R104" i="4"/>
  <c r="R544" i="2"/>
  <c r="T121" i="4" s="1"/>
  <c r="F594" i="2"/>
  <c r="R131" i="4" s="1"/>
  <c r="L131" i="4"/>
  <c r="R765" i="2"/>
  <c r="T173" i="4" s="1"/>
  <c r="L747" i="2"/>
  <c r="R168" i="4" s="1"/>
  <c r="L168" i="4"/>
  <c r="F918" i="2"/>
  <c r="T207" i="4" s="1"/>
  <c r="F986" i="2"/>
  <c r="T223" i="4" s="1"/>
  <c r="R1002" i="2"/>
  <c r="R229" i="4" s="1"/>
  <c r="L229" i="4"/>
  <c r="X850" i="2"/>
  <c r="T194" i="4" s="1"/>
  <c r="L935" i="2"/>
  <c r="T212" i="4" s="1"/>
  <c r="R212" i="4"/>
  <c r="J164" i="4"/>
  <c r="L730" i="2"/>
  <c r="X748" i="2"/>
  <c r="T170" i="4" s="1"/>
  <c r="R170" i="4"/>
  <c r="X680" i="2"/>
  <c r="T154" i="4" s="1"/>
  <c r="R154" i="4"/>
  <c r="N134" i="4"/>
  <c r="X594" i="2"/>
  <c r="R134" i="4" s="1"/>
  <c r="F458" i="2"/>
  <c r="R99" i="4" s="1"/>
  <c r="L99" i="4"/>
  <c r="R459" i="2"/>
  <c r="T101" i="4" s="1"/>
  <c r="R101" i="4"/>
  <c r="X951" i="2"/>
  <c r="R218" i="4" s="1"/>
  <c r="L218" i="4"/>
  <c r="F782" i="2"/>
  <c r="T175" i="4" s="1"/>
  <c r="R175" i="4"/>
  <c r="P128" i="4"/>
  <c r="L578" i="2"/>
  <c r="T128" i="4" s="1"/>
  <c r="X629" i="2"/>
  <c r="T142" i="4" s="1"/>
  <c r="R142" i="4"/>
  <c r="P161" i="4"/>
  <c r="R714" i="2"/>
  <c r="T161" i="4" s="1"/>
  <c r="V347" i="2"/>
  <c r="R424" i="2"/>
  <c r="R93" i="4" s="1"/>
  <c r="L93" i="4"/>
  <c r="F764" i="2"/>
  <c r="L171" i="4"/>
  <c r="P146" i="4"/>
  <c r="X646" i="2"/>
  <c r="T146" i="4" s="1"/>
  <c r="L595" i="2"/>
  <c r="T132" i="4" s="1"/>
  <c r="R132" i="4"/>
  <c r="J161" i="4"/>
  <c r="R713" i="2"/>
  <c r="R161" i="4" s="1"/>
  <c r="R407" i="2"/>
  <c r="R89" i="4" s="1"/>
  <c r="L89" i="4"/>
  <c r="F646" i="2"/>
  <c r="T143" i="4" s="1"/>
  <c r="R901" i="2"/>
  <c r="T205" i="4" s="1"/>
  <c r="L850" i="2"/>
  <c r="T192" i="4" s="1"/>
  <c r="L146" i="4"/>
  <c r="X645" i="2"/>
  <c r="R146" i="4" s="1"/>
  <c r="R115" i="4"/>
  <c r="F527" i="2"/>
  <c r="T115" i="4" s="1"/>
  <c r="F421" i="2"/>
  <c r="L91" i="4" s="1"/>
  <c r="F423" i="2"/>
  <c r="P91" i="4" s="1"/>
  <c r="L680" i="2"/>
  <c r="T152" i="4" s="1"/>
  <c r="R152" i="4"/>
  <c r="X867" i="2"/>
  <c r="T198" i="4" s="1"/>
  <c r="R198" i="4"/>
  <c r="L114" i="4"/>
  <c r="X509" i="2"/>
  <c r="X612" i="2"/>
  <c r="T138" i="4" s="1"/>
  <c r="R138" i="4"/>
  <c r="P134" i="4"/>
  <c r="L1019" i="2"/>
  <c r="L1020" i="2" s="1"/>
  <c r="L203" i="1"/>
  <c r="X345" i="2"/>
  <c r="X220" i="1"/>
  <c r="I1024" i="2"/>
  <c r="I1030" i="2"/>
  <c r="J126" i="1"/>
  <c r="J363" i="2"/>
  <c r="R1020" i="2"/>
  <c r="X1016" i="2"/>
  <c r="X1018" i="2"/>
  <c r="X1015" i="2"/>
  <c r="R1003" i="2"/>
  <c r="T229" i="4" s="1"/>
  <c r="X952" i="2"/>
  <c r="T218" i="4" s="1"/>
  <c r="J1023" i="2"/>
  <c r="J1026" i="2" s="1"/>
  <c r="J1030" i="2"/>
  <c r="L361" i="2"/>
  <c r="X185" i="1"/>
  <c r="U346" i="2"/>
  <c r="L360" i="2"/>
  <c r="R10" i="1"/>
  <c r="O13" i="1" s="1"/>
  <c r="P13" i="1" s="1"/>
  <c r="X203" i="1"/>
  <c r="X204" i="1" s="1"/>
  <c r="I365" i="2"/>
  <c r="L44" i="1"/>
  <c r="I47" i="1" s="1"/>
  <c r="J47" i="1" s="1"/>
  <c r="F108" i="1"/>
  <c r="L112" i="1"/>
  <c r="I115" i="1" s="1"/>
  <c r="J115" i="1" s="1"/>
  <c r="U348" i="2"/>
  <c r="R440" i="2"/>
  <c r="P97" i="4" s="1"/>
  <c r="R438" i="2"/>
  <c r="F442" i="2"/>
  <c r="T95" i="4" s="1"/>
  <c r="L390" i="2"/>
  <c r="D336" i="2"/>
  <c r="F337" i="2" s="1"/>
  <c r="N76" i="4" s="1"/>
  <c r="G76" i="4"/>
  <c r="D268" i="2"/>
  <c r="F269" i="2" s="1"/>
  <c r="N60" i="4" s="1"/>
  <c r="G60" i="4"/>
  <c r="P269" i="2"/>
  <c r="R267" i="2" s="1"/>
  <c r="J62" i="4" s="1"/>
  <c r="H62" i="4"/>
  <c r="V267" i="2"/>
  <c r="X268" i="2" s="1"/>
  <c r="L63" i="4" s="1"/>
  <c r="F63" i="4"/>
  <c r="J286" i="2"/>
  <c r="L284" i="2" s="1"/>
  <c r="J65" i="4" s="1"/>
  <c r="H65" i="4"/>
  <c r="V286" i="2"/>
  <c r="X284" i="2" s="1"/>
  <c r="J67" i="4" s="1"/>
  <c r="H67" i="4"/>
  <c r="J303" i="2"/>
  <c r="L301" i="2" s="1"/>
  <c r="J69" i="4" s="1"/>
  <c r="H69" i="4"/>
  <c r="J337" i="2"/>
  <c r="L335" i="2" s="1"/>
  <c r="J77" i="4" s="1"/>
  <c r="H77" i="4"/>
  <c r="V337" i="2"/>
  <c r="X335" i="2" s="1"/>
  <c r="J79" i="4" s="1"/>
  <c r="H79" i="4"/>
  <c r="D354" i="2"/>
  <c r="H80" i="4"/>
  <c r="V269" i="2"/>
  <c r="X267" i="2" s="1"/>
  <c r="J63" i="4" s="1"/>
  <c r="H63" i="4"/>
  <c r="J353" i="2"/>
  <c r="L354" i="2" s="1"/>
  <c r="G81" i="4"/>
  <c r="J318" i="2"/>
  <c r="L319" i="2" s="1"/>
  <c r="L73" i="4" s="1"/>
  <c r="F73" i="4"/>
  <c r="D303" i="2"/>
  <c r="H68" i="4"/>
  <c r="D335" i="2"/>
  <c r="F76" i="4"/>
  <c r="D267" i="2"/>
  <c r="F60" i="4"/>
  <c r="J268" i="2"/>
  <c r="L269" i="2" s="1"/>
  <c r="N61" i="4" s="1"/>
  <c r="G61" i="4"/>
  <c r="V268" i="2"/>
  <c r="X269" i="2" s="1"/>
  <c r="N63" i="4" s="1"/>
  <c r="G63" i="4"/>
  <c r="X304" i="2"/>
  <c r="P71" i="4" s="1"/>
  <c r="J320" i="2"/>
  <c r="L318" i="2" s="1"/>
  <c r="J73" i="4" s="1"/>
  <c r="H73" i="4"/>
  <c r="V320" i="2"/>
  <c r="X318" i="2" s="1"/>
  <c r="J75" i="4" s="1"/>
  <c r="H75" i="4"/>
  <c r="D352" i="2"/>
  <c r="F353" i="2" s="1"/>
  <c r="L80" i="4" s="1"/>
  <c r="F80" i="4"/>
  <c r="D353" i="2"/>
  <c r="F354" i="2" s="1"/>
  <c r="G80" i="4"/>
  <c r="V346" i="2"/>
  <c r="X344" i="2"/>
  <c r="X350" i="2" s="1"/>
  <c r="U353" i="2" s="1"/>
  <c r="V353" i="2" s="1"/>
  <c r="U355" i="2"/>
  <c r="D302" i="2"/>
  <c r="G68" i="4"/>
  <c r="P320" i="2"/>
  <c r="R318" i="2" s="1"/>
  <c r="J74" i="4" s="1"/>
  <c r="H74" i="4"/>
  <c r="D252" i="2"/>
  <c r="F250" i="2" s="1"/>
  <c r="J56" i="4" s="1"/>
  <c r="H56" i="4"/>
  <c r="L261" i="2"/>
  <c r="C61" i="4" s="1"/>
  <c r="P268" i="2"/>
  <c r="G62" i="4"/>
  <c r="P286" i="2"/>
  <c r="H66" i="4"/>
  <c r="V303" i="2"/>
  <c r="X301" i="2" s="1"/>
  <c r="J71" i="4" s="1"/>
  <c r="H71" i="4"/>
  <c r="P337" i="2"/>
  <c r="R335" i="2" s="1"/>
  <c r="H78" i="4"/>
  <c r="J354" i="2"/>
  <c r="L352" i="2" s="1"/>
  <c r="J81" i="4" s="1"/>
  <c r="H81" i="4"/>
  <c r="X343" i="2"/>
  <c r="P319" i="2"/>
  <c r="G74" i="4"/>
  <c r="D337" i="2"/>
  <c r="F335" i="2" s="1"/>
  <c r="J76" i="4" s="1"/>
  <c r="H76" i="4"/>
  <c r="D250" i="2"/>
  <c r="F56" i="4"/>
  <c r="D269" i="2"/>
  <c r="F267" i="2" s="1"/>
  <c r="J60" i="4" s="1"/>
  <c r="H60" i="4"/>
  <c r="D286" i="2"/>
  <c r="F284" i="2" s="1"/>
  <c r="J64" i="4" s="1"/>
  <c r="H64" i="4"/>
  <c r="L287" i="2"/>
  <c r="P65" i="4" s="1"/>
  <c r="P303" i="2"/>
  <c r="R301" i="2" s="1"/>
  <c r="J70" i="4" s="1"/>
  <c r="H70" i="4"/>
  <c r="D320" i="2"/>
  <c r="F318" i="2" s="1"/>
  <c r="J72" i="4" s="1"/>
  <c r="H72" i="4"/>
  <c r="P335" i="2"/>
  <c r="R336" i="2" s="1"/>
  <c r="L78" i="4" s="1"/>
  <c r="F78" i="4"/>
  <c r="J352" i="2"/>
  <c r="L353" i="2" s="1"/>
  <c r="L81" i="4" s="1"/>
  <c r="F81" i="4"/>
  <c r="F229" i="2"/>
  <c r="E55" i="4" s="1"/>
  <c r="R220" i="1"/>
  <c r="R221" i="1" s="1"/>
  <c r="L220" i="1"/>
  <c r="L221" i="1" s="1"/>
  <c r="R238" i="1"/>
  <c r="L442" i="2"/>
  <c r="T96" i="4" s="1"/>
  <c r="X421" i="2"/>
  <c r="X423" i="2"/>
  <c r="P94" i="4" s="1"/>
  <c r="R425" i="2"/>
  <c r="T93" i="4" s="1"/>
  <c r="L407" i="2"/>
  <c r="X390" i="2"/>
  <c r="R86" i="4" s="1"/>
  <c r="X391" i="2"/>
  <c r="T86" i="4" s="1"/>
  <c r="R493" i="2"/>
  <c r="T109" i="4" s="1"/>
  <c r="R408" i="2"/>
  <c r="T89" i="4" s="1"/>
  <c r="L425" i="2"/>
  <c r="T92" i="4" s="1"/>
  <c r="F203" i="1"/>
  <c r="F204" i="1" s="1"/>
  <c r="F217" i="1"/>
  <c r="F220" i="1" s="1"/>
  <c r="F219" i="1"/>
  <c r="X221" i="1"/>
  <c r="I1029" i="2"/>
  <c r="I1031" i="2"/>
  <c r="L123" i="1"/>
  <c r="I134" i="1"/>
  <c r="C83" i="1"/>
  <c r="I1023" i="2"/>
  <c r="L124" i="1"/>
  <c r="L111" i="1"/>
  <c r="I114" i="1" s="1"/>
  <c r="R27" i="1"/>
  <c r="O30" i="1" s="1"/>
  <c r="P30" i="1" s="1"/>
  <c r="J1025" i="2"/>
  <c r="J1029" i="2"/>
  <c r="J1031" i="2"/>
  <c r="J127" i="1"/>
  <c r="I372" i="2"/>
  <c r="J364" i="2"/>
  <c r="L362" i="2"/>
  <c r="I364" i="2"/>
  <c r="R387" i="2"/>
  <c r="R389" i="2"/>
  <c r="P85" i="4" s="1"/>
  <c r="L263" i="2"/>
  <c r="E61" i="4" s="1"/>
  <c r="L355" i="2"/>
  <c r="P81" i="4" s="1"/>
  <c r="U117" i="2"/>
  <c r="U134" i="2"/>
  <c r="U168" i="2"/>
  <c r="O202" i="2"/>
  <c r="O219" i="2"/>
  <c r="F227" i="2"/>
  <c r="C55" i="4" s="1"/>
  <c r="F268" i="2"/>
  <c r="F352" i="2"/>
  <c r="J80" i="4" s="1"/>
  <c r="F231" i="2"/>
  <c r="C234" i="2" s="1"/>
  <c r="F251" i="2"/>
  <c r="L56" i="4" s="1"/>
  <c r="X287" i="2"/>
  <c r="P67" i="4" s="1"/>
  <c r="F252" i="2"/>
  <c r="N56" i="4" s="1"/>
  <c r="F387" i="2"/>
  <c r="F389" i="2"/>
  <c r="P83" i="4" s="1"/>
  <c r="L320" i="2"/>
  <c r="C117" i="2"/>
  <c r="O151" i="2"/>
  <c r="O185" i="2"/>
  <c r="U185" i="2"/>
  <c r="X186" i="1"/>
  <c r="R355" i="2"/>
  <c r="P82" i="4" s="1"/>
  <c r="R353" i="2"/>
  <c r="R185" i="1"/>
  <c r="R183" i="1"/>
  <c r="R186" i="1" s="1"/>
  <c r="X336" i="2"/>
  <c r="L79" i="4" s="1"/>
  <c r="X337" i="2"/>
  <c r="N79" i="4" s="1"/>
  <c r="R337" i="2"/>
  <c r="N78" i="4" s="1"/>
  <c r="L186" i="1"/>
  <c r="L187" i="1" s="1"/>
  <c r="L337" i="2"/>
  <c r="X320" i="2"/>
  <c r="R320" i="2"/>
  <c r="N74" i="4" s="1"/>
  <c r="P318" i="2"/>
  <c r="F186" i="1"/>
  <c r="F187" i="1" s="1"/>
  <c r="X168" i="1"/>
  <c r="X167" i="1"/>
  <c r="X169" i="1" s="1"/>
  <c r="R165" i="1"/>
  <c r="R167" i="1"/>
  <c r="F320" i="2"/>
  <c r="X302" i="2"/>
  <c r="L71" i="4" s="1"/>
  <c r="X303" i="2"/>
  <c r="N71" i="4" s="1"/>
  <c r="R304" i="2"/>
  <c r="P70" i="4" s="1"/>
  <c r="R303" i="2"/>
  <c r="N70" i="4" s="1"/>
  <c r="L303" i="2"/>
  <c r="F303" i="2"/>
  <c r="N68" i="4" s="1"/>
  <c r="F301" i="2"/>
  <c r="J68" i="4" s="1"/>
  <c r="D301" i="2"/>
  <c r="X286" i="2"/>
  <c r="R284" i="2"/>
  <c r="J66" i="4" s="1"/>
  <c r="P284" i="2"/>
  <c r="R286" i="2"/>
  <c r="N66" i="4" s="1"/>
  <c r="L285" i="2"/>
  <c r="L65" i="4" s="1"/>
  <c r="L286" i="2"/>
  <c r="N65" i="4" s="1"/>
  <c r="F286" i="2"/>
  <c r="R269" i="2"/>
  <c r="N62" i="4" s="1"/>
  <c r="P267" i="2"/>
  <c r="L167" i="1"/>
  <c r="L169" i="1" s="1"/>
  <c r="L168" i="1"/>
  <c r="F167" i="1"/>
  <c r="F168" i="1"/>
  <c r="F166" i="1"/>
  <c r="F165" i="1"/>
  <c r="R202" i="1"/>
  <c r="R200" i="1"/>
  <c r="R203" i="1" s="1"/>
  <c r="L204" i="1"/>
  <c r="X146" i="1"/>
  <c r="U149" i="1" s="1"/>
  <c r="V149" i="1" s="1"/>
  <c r="X145" i="1"/>
  <c r="U148" i="1" s="1"/>
  <c r="V148" i="1" s="1"/>
  <c r="R146" i="1"/>
  <c r="O149" i="1" s="1"/>
  <c r="P149" i="1" s="1"/>
  <c r="R145" i="1"/>
  <c r="O148" i="1" s="1"/>
  <c r="P148" i="1" s="1"/>
  <c r="L266" i="2"/>
  <c r="I269" i="2" s="1"/>
  <c r="L264" i="2"/>
  <c r="I267" i="2" s="1"/>
  <c r="F61" i="4" s="1"/>
  <c r="L262" i="2"/>
  <c r="D61" i="4" s="1"/>
  <c r="F105" i="2"/>
  <c r="L145" i="1"/>
  <c r="I148" i="1" s="1"/>
  <c r="J148" i="1" s="1"/>
  <c r="L146" i="1"/>
  <c r="I149" i="1" s="1"/>
  <c r="J149" i="1" s="1"/>
  <c r="F146" i="1"/>
  <c r="C149" i="1" s="1"/>
  <c r="D149" i="1" s="1"/>
  <c r="F145" i="1"/>
  <c r="C148" i="1" s="1"/>
  <c r="F129" i="1"/>
  <c r="C132" i="1" s="1"/>
  <c r="D132" i="1" s="1"/>
  <c r="L122" i="1"/>
  <c r="X112" i="1"/>
  <c r="U115" i="1" s="1"/>
  <c r="V115" i="1" s="1"/>
  <c r="I126" i="1"/>
  <c r="X111" i="1"/>
  <c r="U114" i="1" s="1"/>
  <c r="V114" i="1" s="1"/>
  <c r="J125" i="1"/>
  <c r="I125" i="1"/>
  <c r="I127" i="1"/>
  <c r="R108" i="1"/>
  <c r="R112" i="1"/>
  <c r="O115" i="1" s="1"/>
  <c r="P115" i="1" s="1"/>
  <c r="R110" i="1"/>
  <c r="R113" i="1"/>
  <c r="O116" i="1" s="1"/>
  <c r="P116" i="1" s="1"/>
  <c r="R109" i="1"/>
  <c r="R111" i="1"/>
  <c r="O114" i="1" s="1"/>
  <c r="F232" i="2"/>
  <c r="C235" i="2" s="1"/>
  <c r="F228" i="2"/>
  <c r="D55" i="4" s="1"/>
  <c r="F230" i="2"/>
  <c r="C233" i="2" s="1"/>
  <c r="R94" i="1"/>
  <c r="O97" i="1" s="1"/>
  <c r="C108" i="2"/>
  <c r="D109" i="2"/>
  <c r="F128" i="1"/>
  <c r="C131" i="1" s="1"/>
  <c r="D110" i="2"/>
  <c r="X92" i="1"/>
  <c r="X95" i="2"/>
  <c r="U98" i="2" s="1"/>
  <c r="D108" i="2"/>
  <c r="L95" i="1"/>
  <c r="I98" i="1" s="1"/>
  <c r="J98" i="1" s="1"/>
  <c r="C110" i="2"/>
  <c r="L91" i="1"/>
  <c r="L93" i="1"/>
  <c r="X94" i="1"/>
  <c r="U97" i="1" s="1"/>
  <c r="V97" i="1" s="1"/>
  <c r="X96" i="1"/>
  <c r="U99" i="1" s="1"/>
  <c r="V99" i="1" s="1"/>
  <c r="L113" i="1"/>
  <c r="I116" i="1" s="1"/>
  <c r="J116" i="1" s="1"/>
  <c r="F144" i="1"/>
  <c r="F125" i="1"/>
  <c r="X147" i="1"/>
  <c r="U150" i="1" s="1"/>
  <c r="V150" i="1" s="1"/>
  <c r="L40" i="1"/>
  <c r="F42" i="1"/>
  <c r="R6" i="1"/>
  <c r="R25" i="1"/>
  <c r="R95" i="1"/>
  <c r="O98" i="1" s="1"/>
  <c r="P98" i="1" s="1"/>
  <c r="L147" i="1"/>
  <c r="I150" i="1" s="1"/>
  <c r="J150" i="1" s="1"/>
  <c r="F126" i="1"/>
  <c r="X113" i="1"/>
  <c r="U116" i="1" s="1"/>
  <c r="V116" i="1" s="1"/>
  <c r="F130" i="1"/>
  <c r="C133" i="1" s="1"/>
  <c r="D133" i="1" s="1"/>
  <c r="F127" i="1"/>
  <c r="R8" i="1"/>
  <c r="R23" i="1"/>
  <c r="R96" i="1"/>
  <c r="O99" i="1" s="1"/>
  <c r="P99" i="1" s="1"/>
  <c r="F109" i="1"/>
  <c r="F110" i="1"/>
  <c r="R144" i="1"/>
  <c r="X91" i="2"/>
  <c r="C26" i="4" s="1"/>
  <c r="F107" i="2"/>
  <c r="X93" i="2"/>
  <c r="E26" i="4" s="1"/>
  <c r="F95" i="1"/>
  <c r="C98" i="1" s="1"/>
  <c r="D98" i="1" s="1"/>
  <c r="F94" i="1"/>
  <c r="C97" i="1" s="1"/>
  <c r="D97" i="1" s="1"/>
  <c r="F96" i="1"/>
  <c r="C99" i="1" s="1"/>
  <c r="D99" i="1" s="1"/>
  <c r="R147" i="1"/>
  <c r="O150" i="1" s="1"/>
  <c r="P150" i="1" s="1"/>
  <c r="R142" i="1"/>
  <c r="R143" i="1"/>
  <c r="X142" i="1"/>
  <c r="X143" i="1"/>
  <c r="X144" i="1"/>
  <c r="F147" i="1"/>
  <c r="C150" i="1" s="1"/>
  <c r="D150" i="1" s="1"/>
  <c r="F142" i="1"/>
  <c r="F143" i="1"/>
  <c r="L142" i="1"/>
  <c r="L143" i="1"/>
  <c r="L144" i="1"/>
  <c r="F111" i="1"/>
  <c r="C114" i="1" s="1"/>
  <c r="D114" i="1" s="1"/>
  <c r="F112" i="1"/>
  <c r="C115" i="1" s="1"/>
  <c r="D115" i="1" s="1"/>
  <c r="F113" i="1"/>
  <c r="C116" i="1" s="1"/>
  <c r="D116" i="1" s="1"/>
  <c r="L108" i="1"/>
  <c r="L109" i="1"/>
  <c r="L110" i="1"/>
  <c r="X108" i="1"/>
  <c r="X109" i="1"/>
  <c r="X110" i="1"/>
  <c r="R92" i="1"/>
  <c r="X91" i="1"/>
  <c r="X93" i="1"/>
  <c r="X95" i="1"/>
  <c r="U98" i="1" s="1"/>
  <c r="V98" i="1" s="1"/>
  <c r="R91" i="1"/>
  <c r="R93" i="1"/>
  <c r="F91" i="1"/>
  <c r="F93" i="1"/>
  <c r="L92" i="1"/>
  <c r="L94" i="1"/>
  <c r="I97" i="1" s="1"/>
  <c r="L96" i="1"/>
  <c r="I99" i="1" s="1"/>
  <c r="J99" i="1" s="1"/>
  <c r="F92" i="1"/>
  <c r="F106" i="2"/>
  <c r="C109" i="2"/>
  <c r="X96" i="2"/>
  <c r="U99" i="2" s="1"/>
  <c r="X92" i="2"/>
  <c r="D26" i="4" s="1"/>
  <c r="X94" i="2"/>
  <c r="U97" i="2" s="1"/>
  <c r="R28" i="1"/>
  <c r="O31" i="1" s="1"/>
  <c r="P31" i="1" s="1"/>
  <c r="R24" i="1"/>
  <c r="R26" i="1"/>
  <c r="O29" i="1" s="1"/>
  <c r="F40" i="1"/>
  <c r="F44" i="1"/>
  <c r="C47" i="1" s="1"/>
  <c r="D47" i="1" s="1"/>
  <c r="L42" i="1"/>
  <c r="R7" i="1"/>
  <c r="R9" i="1"/>
  <c r="O12" i="1" s="1"/>
  <c r="R11" i="1"/>
  <c r="O14" i="1" s="1"/>
  <c r="P14" i="1" s="1"/>
  <c r="F41" i="1"/>
  <c r="F43" i="1"/>
  <c r="C46" i="1" s="1"/>
  <c r="D46" i="1" s="1"/>
  <c r="F45" i="1"/>
  <c r="C48" i="1" s="1"/>
  <c r="D48" i="1" s="1"/>
  <c r="L41" i="1"/>
  <c r="L43" i="1"/>
  <c r="I46" i="1" s="1"/>
  <c r="L45" i="1"/>
  <c r="I48" i="1" s="1"/>
  <c r="J48" i="1" s="1"/>
  <c r="P96" i="2"/>
  <c r="O96" i="2"/>
  <c r="P95" i="2"/>
  <c r="O95" i="2"/>
  <c r="P94" i="2"/>
  <c r="O94" i="2"/>
  <c r="P90" i="2"/>
  <c r="O90" i="2"/>
  <c r="P89" i="2"/>
  <c r="O89" i="2"/>
  <c r="P88" i="2"/>
  <c r="O88" i="2"/>
  <c r="P79" i="2"/>
  <c r="O79" i="2"/>
  <c r="P78" i="2"/>
  <c r="O78" i="2"/>
  <c r="P77" i="2"/>
  <c r="O77" i="2"/>
  <c r="O73" i="2"/>
  <c r="O72" i="2"/>
  <c r="P73" i="2"/>
  <c r="P72" i="2"/>
  <c r="P71" i="2"/>
  <c r="O71" i="2"/>
  <c r="V62" i="2"/>
  <c r="U62" i="2"/>
  <c r="V61" i="2"/>
  <c r="U61" i="2"/>
  <c r="V60" i="2"/>
  <c r="U60" i="2"/>
  <c r="U56" i="2"/>
  <c r="U55" i="2"/>
  <c r="V56" i="2"/>
  <c r="V55" i="2"/>
  <c r="V54" i="2"/>
  <c r="U54" i="2"/>
  <c r="V25" i="1"/>
  <c r="U25" i="1"/>
  <c r="V24" i="1"/>
  <c r="U24" i="1"/>
  <c r="V23" i="1"/>
  <c r="U23" i="1"/>
  <c r="X22" i="1"/>
  <c r="X21" i="1"/>
  <c r="X20" i="1"/>
  <c r="D8" i="1"/>
  <c r="C8" i="1"/>
  <c r="D7" i="1"/>
  <c r="C7" i="1"/>
  <c r="D6" i="1"/>
  <c r="C6" i="1"/>
  <c r="F5" i="1"/>
  <c r="F4" i="1"/>
  <c r="F3" i="1"/>
  <c r="V76" i="1"/>
  <c r="U76" i="1"/>
  <c r="P76" i="1"/>
  <c r="O76" i="1"/>
  <c r="J76" i="1"/>
  <c r="I76" i="1"/>
  <c r="D76" i="1"/>
  <c r="C76" i="1"/>
  <c r="V75" i="1"/>
  <c r="U75" i="1"/>
  <c r="P75" i="1"/>
  <c r="O75" i="1"/>
  <c r="J75" i="1"/>
  <c r="I75" i="1"/>
  <c r="D75" i="1"/>
  <c r="C75" i="1"/>
  <c r="V74" i="1"/>
  <c r="U74" i="1"/>
  <c r="P74" i="1"/>
  <c r="O74" i="1"/>
  <c r="J74" i="1"/>
  <c r="I74" i="1"/>
  <c r="D74" i="1"/>
  <c r="C74" i="1"/>
  <c r="X73" i="1"/>
  <c r="R73" i="1"/>
  <c r="L73" i="1"/>
  <c r="F73" i="1"/>
  <c r="X72" i="1"/>
  <c r="X78" i="1" s="1"/>
  <c r="U81" i="1" s="1"/>
  <c r="V81" i="1" s="1"/>
  <c r="R72" i="1"/>
  <c r="L72" i="1"/>
  <c r="L78" i="1" s="1"/>
  <c r="I81" i="1" s="1"/>
  <c r="J81" i="1" s="1"/>
  <c r="F72" i="1"/>
  <c r="F78" i="1" s="1"/>
  <c r="C81" i="1" s="1"/>
  <c r="D81" i="1" s="1"/>
  <c r="X71" i="1"/>
  <c r="X77" i="1" s="1"/>
  <c r="U80" i="1" s="1"/>
  <c r="V80" i="1" s="1"/>
  <c r="R71" i="1"/>
  <c r="R74" i="1" s="1"/>
  <c r="L71" i="1"/>
  <c r="L77" i="1" s="1"/>
  <c r="I80" i="1" s="1"/>
  <c r="F71" i="1"/>
  <c r="F77" i="1" s="1"/>
  <c r="C80" i="1" s="1"/>
  <c r="D80" i="1" s="1"/>
  <c r="V59" i="1"/>
  <c r="U59" i="1"/>
  <c r="P59" i="1"/>
  <c r="O59" i="1"/>
  <c r="J59" i="1"/>
  <c r="I59" i="1"/>
  <c r="D59" i="1"/>
  <c r="C59" i="1"/>
  <c r="V58" i="1"/>
  <c r="U58" i="1"/>
  <c r="P58" i="1"/>
  <c r="O58" i="1"/>
  <c r="J58" i="1"/>
  <c r="I58" i="1"/>
  <c r="D58" i="1"/>
  <c r="C58" i="1"/>
  <c r="V57" i="1"/>
  <c r="U57" i="1"/>
  <c r="P57" i="1"/>
  <c r="O57" i="1"/>
  <c r="J57" i="1"/>
  <c r="I57" i="1"/>
  <c r="D57" i="1"/>
  <c r="C57" i="1"/>
  <c r="X56" i="1"/>
  <c r="R56" i="1"/>
  <c r="L56" i="1"/>
  <c r="F56" i="1"/>
  <c r="X55" i="1"/>
  <c r="R55" i="1"/>
  <c r="R61" i="1" s="1"/>
  <c r="O64" i="1" s="1"/>
  <c r="P64" i="1" s="1"/>
  <c r="L55" i="1"/>
  <c r="L61" i="1" s="1"/>
  <c r="I64" i="1" s="1"/>
  <c r="J64" i="1" s="1"/>
  <c r="F55" i="1"/>
  <c r="X54" i="1"/>
  <c r="X60" i="1" s="1"/>
  <c r="U63" i="1" s="1"/>
  <c r="R54" i="1"/>
  <c r="R60" i="1" s="1"/>
  <c r="O63" i="1" s="1"/>
  <c r="P63" i="1" s="1"/>
  <c r="L54" i="1"/>
  <c r="L60" i="1" s="1"/>
  <c r="I63" i="1" s="1"/>
  <c r="J63" i="1" s="1"/>
  <c r="F54" i="1"/>
  <c r="F57" i="1" s="1"/>
  <c r="V42" i="1"/>
  <c r="U42" i="1"/>
  <c r="P42" i="1"/>
  <c r="O42" i="1"/>
  <c r="V41" i="1"/>
  <c r="U41" i="1"/>
  <c r="P41" i="1"/>
  <c r="O41" i="1"/>
  <c r="V40" i="1"/>
  <c r="U40" i="1"/>
  <c r="P40" i="1"/>
  <c r="O40" i="1"/>
  <c r="X39" i="1"/>
  <c r="R39" i="1"/>
  <c r="X38" i="1"/>
  <c r="R38" i="1"/>
  <c r="X37" i="1"/>
  <c r="R37" i="1"/>
  <c r="P62" i="2"/>
  <c r="O62" i="2"/>
  <c r="P61" i="2"/>
  <c r="O61" i="2"/>
  <c r="P60" i="2"/>
  <c r="O60" i="2"/>
  <c r="O56" i="2"/>
  <c r="O55" i="2"/>
  <c r="P56" i="2"/>
  <c r="P55" i="2"/>
  <c r="P54" i="2"/>
  <c r="O54" i="2"/>
  <c r="J25" i="1"/>
  <c r="I25" i="1"/>
  <c r="J24" i="1"/>
  <c r="I24" i="1"/>
  <c r="J23" i="1"/>
  <c r="I23" i="1"/>
  <c r="L22" i="1"/>
  <c r="L21" i="1"/>
  <c r="L20" i="1"/>
  <c r="D25" i="1"/>
  <c r="C25" i="1"/>
  <c r="D24" i="1"/>
  <c r="C24" i="1"/>
  <c r="D23" i="1"/>
  <c r="C23" i="1"/>
  <c r="F22" i="1"/>
  <c r="F21" i="1"/>
  <c r="F20" i="1"/>
  <c r="V8" i="1"/>
  <c r="U8" i="1"/>
  <c r="V7" i="1"/>
  <c r="U7" i="1"/>
  <c r="V6" i="1"/>
  <c r="U6" i="1"/>
  <c r="X5" i="1"/>
  <c r="X4" i="1"/>
  <c r="X3" i="1"/>
  <c r="J8" i="1"/>
  <c r="I8" i="1"/>
  <c r="J7" i="1"/>
  <c r="I7" i="1"/>
  <c r="J6" i="1"/>
  <c r="I6" i="1"/>
  <c r="L5" i="1"/>
  <c r="L4" i="1"/>
  <c r="L3" i="1"/>
  <c r="D62" i="2"/>
  <c r="C62" i="2"/>
  <c r="D61" i="2"/>
  <c r="C61" i="2"/>
  <c r="D60" i="2"/>
  <c r="C60" i="2"/>
  <c r="D56" i="2"/>
  <c r="C56" i="2"/>
  <c r="D55" i="2"/>
  <c r="C55" i="2"/>
  <c r="D54" i="2"/>
  <c r="C54" i="2"/>
  <c r="J45" i="2"/>
  <c r="I45" i="2"/>
  <c r="J44" i="2"/>
  <c r="I44" i="2"/>
  <c r="J43" i="2"/>
  <c r="I43" i="2"/>
  <c r="I39" i="2"/>
  <c r="I38" i="2"/>
  <c r="J39" i="2"/>
  <c r="J38" i="2"/>
  <c r="J37" i="2"/>
  <c r="I37" i="2"/>
  <c r="V246" i="2"/>
  <c r="U246" i="2"/>
  <c r="V245" i="2"/>
  <c r="U245" i="2"/>
  <c r="V244" i="2"/>
  <c r="U244" i="2"/>
  <c r="X243" i="2"/>
  <c r="X242" i="2"/>
  <c r="X241" i="2"/>
  <c r="P246" i="2"/>
  <c r="O246" i="2"/>
  <c r="J246" i="2"/>
  <c r="I246" i="2"/>
  <c r="P245" i="2"/>
  <c r="O245" i="2"/>
  <c r="J245" i="2"/>
  <c r="I245" i="2"/>
  <c r="P244" i="2"/>
  <c r="O244" i="2"/>
  <c r="J244" i="2"/>
  <c r="I244" i="2"/>
  <c r="R243" i="2"/>
  <c r="L243" i="2"/>
  <c r="R242" i="2"/>
  <c r="L242" i="2"/>
  <c r="R241" i="2"/>
  <c r="L241" i="2"/>
  <c r="V212" i="2"/>
  <c r="U212" i="2"/>
  <c r="P212" i="2"/>
  <c r="O212" i="2"/>
  <c r="J212" i="2"/>
  <c r="I212" i="2"/>
  <c r="D212" i="2"/>
  <c r="C212" i="2"/>
  <c r="V211" i="2"/>
  <c r="U211" i="2"/>
  <c r="P211" i="2"/>
  <c r="O211" i="2"/>
  <c r="J211" i="2"/>
  <c r="I211" i="2"/>
  <c r="D211" i="2"/>
  <c r="C211" i="2"/>
  <c r="V210" i="2"/>
  <c r="U210" i="2"/>
  <c r="P210" i="2"/>
  <c r="O210" i="2"/>
  <c r="J210" i="2"/>
  <c r="I210" i="2"/>
  <c r="D210" i="2"/>
  <c r="C210" i="2"/>
  <c r="X209" i="2"/>
  <c r="R209" i="2"/>
  <c r="L209" i="2"/>
  <c r="F209" i="2"/>
  <c r="X208" i="2"/>
  <c r="X214" i="2" s="1"/>
  <c r="U217" i="2" s="1"/>
  <c r="R208" i="2"/>
  <c r="R214" i="2" s="1"/>
  <c r="O217" i="2" s="1"/>
  <c r="L208" i="2"/>
  <c r="F208" i="2"/>
  <c r="F214" i="2" s="1"/>
  <c r="C217" i="2" s="1"/>
  <c r="X207" i="2"/>
  <c r="X213" i="2" s="1"/>
  <c r="U216" i="2" s="1"/>
  <c r="R207" i="2"/>
  <c r="R213" i="2" s="1"/>
  <c r="O216" i="2" s="1"/>
  <c r="L207" i="2"/>
  <c r="L213" i="2" s="1"/>
  <c r="I216" i="2" s="1"/>
  <c r="F207" i="2"/>
  <c r="V195" i="2"/>
  <c r="U195" i="2"/>
  <c r="P195" i="2"/>
  <c r="O195" i="2"/>
  <c r="J195" i="2"/>
  <c r="I195" i="2"/>
  <c r="D195" i="2"/>
  <c r="C195" i="2"/>
  <c r="V194" i="2"/>
  <c r="U194" i="2"/>
  <c r="P194" i="2"/>
  <c r="O194" i="2"/>
  <c r="J194" i="2"/>
  <c r="I194" i="2"/>
  <c r="D194" i="2"/>
  <c r="C194" i="2"/>
  <c r="V193" i="2"/>
  <c r="U193" i="2"/>
  <c r="P193" i="2"/>
  <c r="O193" i="2"/>
  <c r="J193" i="2"/>
  <c r="I193" i="2"/>
  <c r="D193" i="2"/>
  <c r="C193" i="2"/>
  <c r="X192" i="2"/>
  <c r="R192" i="2"/>
  <c r="L192" i="2"/>
  <c r="F192" i="2"/>
  <c r="X191" i="2"/>
  <c r="X197" i="2" s="1"/>
  <c r="U200" i="2" s="1"/>
  <c r="R191" i="2"/>
  <c r="L191" i="2"/>
  <c r="F191" i="2"/>
  <c r="F197" i="2" s="1"/>
  <c r="C200" i="2" s="1"/>
  <c r="X190" i="2"/>
  <c r="X196" i="2" s="1"/>
  <c r="U199" i="2" s="1"/>
  <c r="R190" i="2"/>
  <c r="R196" i="2" s="1"/>
  <c r="O199" i="2" s="1"/>
  <c r="L190" i="2"/>
  <c r="L196" i="2" s="1"/>
  <c r="I199" i="2" s="1"/>
  <c r="F190" i="2"/>
  <c r="F196" i="2" s="1"/>
  <c r="C199" i="2" s="1"/>
  <c r="V178" i="2"/>
  <c r="U178" i="2"/>
  <c r="P178" i="2"/>
  <c r="O178" i="2"/>
  <c r="J178" i="2"/>
  <c r="I178" i="2"/>
  <c r="D178" i="2"/>
  <c r="C178" i="2"/>
  <c r="V177" i="2"/>
  <c r="U177" i="2"/>
  <c r="P177" i="2"/>
  <c r="O177" i="2"/>
  <c r="J177" i="2"/>
  <c r="I177" i="2"/>
  <c r="D177" i="2"/>
  <c r="C177" i="2"/>
  <c r="V176" i="2"/>
  <c r="U176" i="2"/>
  <c r="P176" i="2"/>
  <c r="O176" i="2"/>
  <c r="J176" i="2"/>
  <c r="I176" i="2"/>
  <c r="D176" i="2"/>
  <c r="C176" i="2"/>
  <c r="X175" i="2"/>
  <c r="R175" i="2"/>
  <c r="L175" i="2"/>
  <c r="F175" i="2"/>
  <c r="X174" i="2"/>
  <c r="X180" i="2" s="1"/>
  <c r="U183" i="2" s="1"/>
  <c r="R174" i="2"/>
  <c r="R180" i="2" s="1"/>
  <c r="O183" i="2" s="1"/>
  <c r="L174" i="2"/>
  <c r="F174" i="2"/>
  <c r="X173" i="2"/>
  <c r="X179" i="2" s="1"/>
  <c r="U182" i="2" s="1"/>
  <c r="R173" i="2"/>
  <c r="R179" i="2" s="1"/>
  <c r="O182" i="2" s="1"/>
  <c r="L173" i="2"/>
  <c r="L179" i="2" s="1"/>
  <c r="I182" i="2" s="1"/>
  <c r="F173" i="2"/>
  <c r="F176" i="2" s="1"/>
  <c r="C43" i="4" s="1"/>
  <c r="V161" i="2"/>
  <c r="U161" i="2"/>
  <c r="P161" i="2"/>
  <c r="O161" i="2"/>
  <c r="J161" i="2"/>
  <c r="I161" i="2"/>
  <c r="D161" i="2"/>
  <c r="C161" i="2"/>
  <c r="V160" i="2"/>
  <c r="U160" i="2"/>
  <c r="P160" i="2"/>
  <c r="O160" i="2"/>
  <c r="J160" i="2"/>
  <c r="I160" i="2"/>
  <c r="D160" i="2"/>
  <c r="C160" i="2"/>
  <c r="V159" i="2"/>
  <c r="U159" i="2"/>
  <c r="P159" i="2"/>
  <c r="O159" i="2"/>
  <c r="J159" i="2"/>
  <c r="I159" i="2"/>
  <c r="D159" i="2"/>
  <c r="C159" i="2"/>
  <c r="X158" i="2"/>
  <c r="R158" i="2"/>
  <c r="L158" i="2"/>
  <c r="F158" i="2"/>
  <c r="X157" i="2"/>
  <c r="X163" i="2" s="1"/>
  <c r="U166" i="2" s="1"/>
  <c r="R157" i="2"/>
  <c r="L157" i="2"/>
  <c r="L163" i="2" s="1"/>
  <c r="I166" i="2" s="1"/>
  <c r="F157" i="2"/>
  <c r="F163" i="2" s="1"/>
  <c r="C166" i="2" s="1"/>
  <c r="X156" i="2"/>
  <c r="X162" i="2" s="1"/>
  <c r="U165" i="2" s="1"/>
  <c r="R156" i="2"/>
  <c r="R159" i="2" s="1"/>
  <c r="C41" i="4" s="1"/>
  <c r="L156" i="2"/>
  <c r="L162" i="2" s="1"/>
  <c r="I165" i="2" s="1"/>
  <c r="F156" i="2"/>
  <c r="F162" i="2" s="1"/>
  <c r="C165" i="2" s="1"/>
  <c r="V144" i="2"/>
  <c r="U144" i="2"/>
  <c r="P144" i="2"/>
  <c r="O144" i="2"/>
  <c r="J144" i="2"/>
  <c r="I144" i="2"/>
  <c r="D144" i="2"/>
  <c r="C144" i="2"/>
  <c r="V143" i="2"/>
  <c r="U143" i="2"/>
  <c r="P143" i="2"/>
  <c r="O143" i="2"/>
  <c r="J143" i="2"/>
  <c r="I143" i="2"/>
  <c r="D143" i="2"/>
  <c r="C143" i="2"/>
  <c r="V142" i="2"/>
  <c r="U142" i="2"/>
  <c r="P142" i="2"/>
  <c r="O142" i="2"/>
  <c r="J142" i="2"/>
  <c r="I142" i="2"/>
  <c r="D142" i="2"/>
  <c r="C142" i="2"/>
  <c r="X141" i="2"/>
  <c r="R141" i="2"/>
  <c r="L141" i="2"/>
  <c r="F141" i="2"/>
  <c r="X140" i="2"/>
  <c r="X146" i="2" s="1"/>
  <c r="U149" i="2" s="1"/>
  <c r="R140" i="2"/>
  <c r="R146" i="2" s="1"/>
  <c r="O149" i="2" s="1"/>
  <c r="L140" i="2"/>
  <c r="L146" i="2" s="1"/>
  <c r="I149" i="2" s="1"/>
  <c r="F140" i="2"/>
  <c r="X139" i="2"/>
  <c r="X145" i="2" s="1"/>
  <c r="U148" i="2" s="1"/>
  <c r="R139" i="2"/>
  <c r="R145" i="2" s="1"/>
  <c r="O148" i="2" s="1"/>
  <c r="L139" i="2"/>
  <c r="L145" i="2" s="1"/>
  <c r="I148" i="2" s="1"/>
  <c r="F139" i="2"/>
  <c r="F142" i="2" s="1"/>
  <c r="C35" i="4" s="1"/>
  <c r="V127" i="2"/>
  <c r="U127" i="2"/>
  <c r="P127" i="2"/>
  <c r="O127" i="2"/>
  <c r="J127" i="2"/>
  <c r="I127" i="2"/>
  <c r="D127" i="2"/>
  <c r="C127" i="2"/>
  <c r="V126" i="2"/>
  <c r="U126" i="2"/>
  <c r="P126" i="2"/>
  <c r="O126" i="2"/>
  <c r="J126" i="2"/>
  <c r="I126" i="2"/>
  <c r="D126" i="2"/>
  <c r="C126" i="2"/>
  <c r="V125" i="2"/>
  <c r="U125" i="2"/>
  <c r="P125" i="2"/>
  <c r="O125" i="2"/>
  <c r="J125" i="2"/>
  <c r="I125" i="2"/>
  <c r="D125" i="2"/>
  <c r="C125" i="2"/>
  <c r="X124" i="2"/>
  <c r="R124" i="2"/>
  <c r="L124" i="2"/>
  <c r="F124" i="2"/>
  <c r="X123" i="2"/>
  <c r="X129" i="2" s="1"/>
  <c r="U132" i="2" s="1"/>
  <c r="R123" i="2"/>
  <c r="L123" i="2"/>
  <c r="L129" i="2" s="1"/>
  <c r="I132" i="2" s="1"/>
  <c r="F123" i="2"/>
  <c r="F129" i="2" s="1"/>
  <c r="C132" i="2" s="1"/>
  <c r="X122" i="2"/>
  <c r="X128" i="2" s="1"/>
  <c r="U131" i="2" s="1"/>
  <c r="R122" i="2"/>
  <c r="R125" i="2" s="1"/>
  <c r="C33" i="4" s="1"/>
  <c r="L122" i="2"/>
  <c r="L128" i="2" s="1"/>
  <c r="I131" i="2" s="1"/>
  <c r="F122" i="2"/>
  <c r="F128" i="2" s="1"/>
  <c r="C131" i="2" s="1"/>
  <c r="V110" i="2"/>
  <c r="U110" i="2"/>
  <c r="P110" i="2"/>
  <c r="O110" i="2"/>
  <c r="J110" i="2"/>
  <c r="I110" i="2"/>
  <c r="V109" i="2"/>
  <c r="U109" i="2"/>
  <c r="P109" i="2"/>
  <c r="O109" i="2"/>
  <c r="J109" i="2"/>
  <c r="I109" i="2"/>
  <c r="V108" i="2"/>
  <c r="U108" i="2"/>
  <c r="P108" i="2"/>
  <c r="O108" i="2"/>
  <c r="J108" i="2"/>
  <c r="I108" i="2"/>
  <c r="X107" i="2"/>
  <c r="R107" i="2"/>
  <c r="L107" i="2"/>
  <c r="X106" i="2"/>
  <c r="R106" i="2"/>
  <c r="L106" i="2"/>
  <c r="X105" i="2"/>
  <c r="R105" i="2"/>
  <c r="L105" i="2"/>
  <c r="J93" i="2"/>
  <c r="I93" i="2"/>
  <c r="D93" i="2"/>
  <c r="C93" i="2"/>
  <c r="V76" i="2"/>
  <c r="U76" i="2"/>
  <c r="J92" i="2"/>
  <c r="I92" i="2"/>
  <c r="D92" i="2"/>
  <c r="C92" i="2"/>
  <c r="V75" i="2"/>
  <c r="U75" i="2"/>
  <c r="J91" i="2"/>
  <c r="I91" i="2"/>
  <c r="D91" i="2"/>
  <c r="C91" i="2"/>
  <c r="V74" i="2"/>
  <c r="U74" i="2"/>
  <c r="L90" i="2"/>
  <c r="F90" i="2"/>
  <c r="X73" i="2"/>
  <c r="L89" i="2"/>
  <c r="F89" i="2"/>
  <c r="X72" i="2"/>
  <c r="L88" i="2"/>
  <c r="F88" i="2"/>
  <c r="X71" i="2"/>
  <c r="J76" i="2"/>
  <c r="I76" i="2"/>
  <c r="D76" i="2"/>
  <c r="C76" i="2"/>
  <c r="J75" i="2"/>
  <c r="I75" i="2"/>
  <c r="D75" i="2"/>
  <c r="C75" i="2"/>
  <c r="J74" i="2"/>
  <c r="I74" i="2"/>
  <c r="D74" i="2"/>
  <c r="C74" i="2"/>
  <c r="L73" i="2"/>
  <c r="F73" i="2"/>
  <c r="L72" i="2"/>
  <c r="F72" i="2"/>
  <c r="L71" i="2"/>
  <c r="F71" i="2"/>
  <c r="V42" i="2"/>
  <c r="U42" i="2"/>
  <c r="P42" i="2"/>
  <c r="O42" i="2"/>
  <c r="V41" i="2"/>
  <c r="U41" i="2"/>
  <c r="P41" i="2"/>
  <c r="O41" i="2"/>
  <c r="V40" i="2"/>
  <c r="U40" i="2"/>
  <c r="P40" i="2"/>
  <c r="O40" i="2"/>
  <c r="X39" i="2"/>
  <c r="R39" i="2"/>
  <c r="X38" i="2"/>
  <c r="R38" i="2"/>
  <c r="X37" i="2"/>
  <c r="R37" i="2"/>
  <c r="J59" i="2"/>
  <c r="I59" i="2"/>
  <c r="J58" i="2"/>
  <c r="I58" i="2"/>
  <c r="J57" i="2"/>
  <c r="I57" i="2"/>
  <c r="L56" i="2"/>
  <c r="L55" i="2"/>
  <c r="L54" i="2"/>
  <c r="D42" i="2"/>
  <c r="C42" i="2"/>
  <c r="D41" i="2"/>
  <c r="C41" i="2"/>
  <c r="D40" i="2"/>
  <c r="C40" i="2"/>
  <c r="F39" i="2"/>
  <c r="F38" i="2"/>
  <c r="F37" i="2"/>
  <c r="V25" i="2"/>
  <c r="U25" i="2"/>
  <c r="V24" i="2"/>
  <c r="U24" i="2"/>
  <c r="V23" i="2"/>
  <c r="U23" i="2"/>
  <c r="X22" i="2"/>
  <c r="X21" i="2"/>
  <c r="X20" i="2"/>
  <c r="J25" i="2"/>
  <c r="I25" i="2"/>
  <c r="D25" i="2"/>
  <c r="C25" i="2"/>
  <c r="J24" i="2"/>
  <c r="I24" i="2"/>
  <c r="D24" i="2"/>
  <c r="C24" i="2"/>
  <c r="J23" i="2"/>
  <c r="I23" i="2"/>
  <c r="D23" i="2"/>
  <c r="C23" i="2"/>
  <c r="V8" i="2"/>
  <c r="U8" i="2"/>
  <c r="V7" i="2"/>
  <c r="U7" i="2"/>
  <c r="V6" i="2"/>
  <c r="U6" i="2"/>
  <c r="P8" i="2"/>
  <c r="O8" i="2"/>
  <c r="P7" i="2"/>
  <c r="O7" i="2"/>
  <c r="P6" i="2"/>
  <c r="O6" i="2"/>
  <c r="J8" i="2"/>
  <c r="I8" i="2"/>
  <c r="J7" i="2"/>
  <c r="I7" i="2"/>
  <c r="J6" i="2"/>
  <c r="I6" i="2"/>
  <c r="D8" i="2"/>
  <c r="C8" i="2"/>
  <c r="D7" i="2"/>
  <c r="C7" i="2"/>
  <c r="D6" i="2"/>
  <c r="C6" i="2"/>
  <c r="C15" i="2"/>
  <c r="F5" i="2"/>
  <c r="F4" i="2"/>
  <c r="F10" i="2" s="1"/>
  <c r="C13" i="2" s="1"/>
  <c r="F3" i="2"/>
  <c r="P28" i="2"/>
  <c r="O28" i="2"/>
  <c r="P27" i="2"/>
  <c r="O27" i="2"/>
  <c r="P26" i="2"/>
  <c r="O26" i="2"/>
  <c r="O22" i="2"/>
  <c r="O21" i="2"/>
  <c r="P22" i="2"/>
  <c r="P21" i="2"/>
  <c r="P20" i="2"/>
  <c r="O20" i="2"/>
  <c r="L22" i="2"/>
  <c r="F22" i="2"/>
  <c r="L21" i="2"/>
  <c r="F21" i="2"/>
  <c r="L20" i="2"/>
  <c r="F20" i="2"/>
  <c r="X5" i="2"/>
  <c r="R5" i="2"/>
  <c r="L5" i="2"/>
  <c r="X4" i="2"/>
  <c r="R4" i="2"/>
  <c r="L4" i="2"/>
  <c r="X3" i="2"/>
  <c r="R3" i="2"/>
  <c r="L3" i="2"/>
  <c r="F338" i="2" l="1"/>
  <c r="P76" i="4" s="1"/>
  <c r="R157" i="4"/>
  <c r="R697" i="2"/>
  <c r="T157" i="4" s="1"/>
  <c r="F697" i="2"/>
  <c r="T155" i="4" s="1"/>
  <c r="R155" i="4"/>
  <c r="C66" i="2"/>
  <c r="O83" i="2"/>
  <c r="O100" i="2"/>
  <c r="L391" i="2"/>
  <c r="T84" i="4" s="1"/>
  <c r="R84" i="4"/>
  <c r="J225" i="2"/>
  <c r="F287" i="2"/>
  <c r="P64" i="4" s="1"/>
  <c r="F321" i="2"/>
  <c r="P72" i="4" s="1"/>
  <c r="L338" i="2"/>
  <c r="P77" i="4" s="1"/>
  <c r="F390" i="2"/>
  <c r="R83" i="4" s="1"/>
  <c r="L83" i="4"/>
  <c r="R441" i="2"/>
  <c r="R97" i="4" s="1"/>
  <c r="L97" i="4"/>
  <c r="L748" i="2"/>
  <c r="T168" i="4" s="1"/>
  <c r="L731" i="2"/>
  <c r="T164" i="4" s="1"/>
  <c r="R164" i="4"/>
  <c r="R114" i="4"/>
  <c r="X510" i="2"/>
  <c r="T114" i="4" s="1"/>
  <c r="F765" i="2"/>
  <c r="T171" i="4" s="1"/>
  <c r="R171" i="4"/>
  <c r="F425" i="2"/>
  <c r="T91" i="4" s="1"/>
  <c r="R91" i="4"/>
  <c r="I49" i="2"/>
  <c r="L304" i="2"/>
  <c r="P69" i="4" s="1"/>
  <c r="X338" i="2"/>
  <c r="P79" i="4" s="1"/>
  <c r="R390" i="2"/>
  <c r="R85" i="4" s="1"/>
  <c r="L85" i="4"/>
  <c r="X424" i="2"/>
  <c r="R94" i="4" s="1"/>
  <c r="L94" i="4"/>
  <c r="F336" i="2"/>
  <c r="L76" i="4" s="1"/>
  <c r="F270" i="2"/>
  <c r="P60" i="4" s="1"/>
  <c r="F408" i="2"/>
  <c r="T87" i="4" s="1"/>
  <c r="R476" i="2"/>
  <c r="T105" i="4" s="1"/>
  <c r="L408" i="2"/>
  <c r="T88" i="4" s="1"/>
  <c r="R88" i="4"/>
  <c r="F459" i="2"/>
  <c r="T99" i="4" s="1"/>
  <c r="F595" i="2"/>
  <c r="T131" i="4" s="1"/>
  <c r="X595" i="2"/>
  <c r="T134" i="4" s="1"/>
  <c r="F46" i="1"/>
  <c r="X97" i="1"/>
  <c r="J1024" i="2"/>
  <c r="J1027" i="2" s="1"/>
  <c r="I1026" i="2"/>
  <c r="I1025" i="2"/>
  <c r="I1028" i="2" s="1"/>
  <c r="L364" i="2"/>
  <c r="V225" i="2"/>
  <c r="D1024" i="2"/>
  <c r="X1019" i="2"/>
  <c r="X1020" i="2" s="1"/>
  <c r="X346" i="2"/>
  <c r="X187" i="1"/>
  <c r="L366" i="2"/>
  <c r="I369" i="2" s="1"/>
  <c r="J369" i="2" s="1"/>
  <c r="R31" i="1"/>
  <c r="F116" i="1"/>
  <c r="F99" i="1"/>
  <c r="X114" i="1"/>
  <c r="X99" i="1"/>
  <c r="X270" i="2"/>
  <c r="P63" i="4" s="1"/>
  <c r="L129" i="1"/>
  <c r="I132" i="1" s="1"/>
  <c r="J132" i="1" s="1"/>
  <c r="R14" i="1"/>
  <c r="X348" i="2"/>
  <c r="R442" i="2"/>
  <c r="T97" i="4" s="1"/>
  <c r="R339" i="2"/>
  <c r="R78" i="4" s="1"/>
  <c r="J78" i="4"/>
  <c r="X322" i="2"/>
  <c r="R75" i="4" s="1"/>
  <c r="N75" i="4"/>
  <c r="F271" i="2"/>
  <c r="R60" i="4" s="1"/>
  <c r="L60" i="4"/>
  <c r="X288" i="2"/>
  <c r="R67" i="4" s="1"/>
  <c r="N67" i="4"/>
  <c r="F322" i="2"/>
  <c r="R72" i="4" s="1"/>
  <c r="N72" i="4"/>
  <c r="L339" i="2"/>
  <c r="R77" i="4" s="1"/>
  <c r="N77" i="4"/>
  <c r="R338" i="2"/>
  <c r="P78" i="4" s="1"/>
  <c r="F356" i="2"/>
  <c r="N80" i="4"/>
  <c r="F288" i="2"/>
  <c r="R64" i="4" s="1"/>
  <c r="N64" i="4"/>
  <c r="L305" i="2"/>
  <c r="R69" i="4" s="1"/>
  <c r="N69" i="4"/>
  <c r="F355" i="2"/>
  <c r="P80" i="4" s="1"/>
  <c r="X347" i="2"/>
  <c r="X351" i="2"/>
  <c r="U354" i="2" s="1"/>
  <c r="V354" i="2" s="1"/>
  <c r="X349" i="2"/>
  <c r="U352" i="2" s="1"/>
  <c r="V352" i="2" s="1"/>
  <c r="X353" i="2" s="1"/>
  <c r="J269" i="2"/>
  <c r="L267" i="2" s="1"/>
  <c r="J61" i="4" s="1"/>
  <c r="H61" i="4"/>
  <c r="L321" i="2"/>
  <c r="P73" i="4" s="1"/>
  <c r="X321" i="2"/>
  <c r="P75" i="4" s="1"/>
  <c r="L356" i="2"/>
  <c r="R81" i="4" s="1"/>
  <c r="N81" i="4"/>
  <c r="R356" i="2"/>
  <c r="R82" i="4" s="1"/>
  <c r="L82" i="4"/>
  <c r="L322" i="2"/>
  <c r="R73" i="4" s="1"/>
  <c r="N73" i="4"/>
  <c r="F253" i="2"/>
  <c r="P56" i="4" s="1"/>
  <c r="P76" i="2"/>
  <c r="X8" i="2"/>
  <c r="E6" i="4" s="1"/>
  <c r="X425" i="2"/>
  <c r="T94" i="4" s="1"/>
  <c r="F221" i="1"/>
  <c r="L64" i="1"/>
  <c r="J80" i="1"/>
  <c r="R12" i="1"/>
  <c r="P12" i="1"/>
  <c r="F100" i="1"/>
  <c r="F98" i="1"/>
  <c r="R99" i="1"/>
  <c r="F133" i="1"/>
  <c r="R64" i="1"/>
  <c r="F47" i="1"/>
  <c r="F49" i="1"/>
  <c r="R29" i="1"/>
  <c r="P29" i="1"/>
  <c r="F117" i="1"/>
  <c r="F115" i="1"/>
  <c r="L126" i="1"/>
  <c r="X116" i="1"/>
  <c r="L48" i="1"/>
  <c r="V63" i="1"/>
  <c r="X81" i="1"/>
  <c r="L46" i="1"/>
  <c r="J46" i="1"/>
  <c r="X100" i="1"/>
  <c r="X98" i="1"/>
  <c r="L99" i="1"/>
  <c r="R97" i="1"/>
  <c r="P97" i="1"/>
  <c r="P114" i="1"/>
  <c r="R114" i="1"/>
  <c r="R116" i="1"/>
  <c r="L128" i="1"/>
  <c r="I131" i="1" s="1"/>
  <c r="L114" i="1"/>
  <c r="J114" i="1"/>
  <c r="L116" i="1"/>
  <c r="F81" i="1"/>
  <c r="F48" i="1"/>
  <c r="L97" i="1"/>
  <c r="J97" i="1"/>
  <c r="F114" i="1"/>
  <c r="F97" i="1"/>
  <c r="F131" i="1"/>
  <c r="D131" i="1"/>
  <c r="X117" i="1"/>
  <c r="X115" i="1"/>
  <c r="L148" i="1"/>
  <c r="L150" i="1"/>
  <c r="L368" i="2"/>
  <c r="I371" i="2" s="1"/>
  <c r="J371" i="2" s="1"/>
  <c r="L365" i="2"/>
  <c r="L363" i="2"/>
  <c r="L367" i="2"/>
  <c r="I370" i="2" s="1"/>
  <c r="J370" i="2" s="1"/>
  <c r="V131" i="2"/>
  <c r="F34" i="4"/>
  <c r="V132" i="2"/>
  <c r="G34" i="4"/>
  <c r="F38" i="4"/>
  <c r="V148" i="2"/>
  <c r="V149" i="2"/>
  <c r="G38" i="4"/>
  <c r="V165" i="2"/>
  <c r="F42" i="4"/>
  <c r="V166" i="2"/>
  <c r="G42" i="4"/>
  <c r="F50" i="4"/>
  <c r="V199" i="2"/>
  <c r="V200" i="2"/>
  <c r="G50" i="4"/>
  <c r="F54" i="4"/>
  <c r="V216" i="2"/>
  <c r="V217" i="2"/>
  <c r="X218" i="2" s="1"/>
  <c r="N54" i="4" s="1"/>
  <c r="G54" i="4"/>
  <c r="D235" i="2"/>
  <c r="H55" i="4"/>
  <c r="D234" i="2"/>
  <c r="F235" i="2" s="1"/>
  <c r="N55" i="4" s="1"/>
  <c r="G55" i="4"/>
  <c r="D13" i="2"/>
  <c r="G3" i="4"/>
  <c r="D131" i="2"/>
  <c r="F31" i="4"/>
  <c r="D132" i="2"/>
  <c r="G31" i="4"/>
  <c r="D165" i="2"/>
  <c r="F39" i="4"/>
  <c r="D166" i="2"/>
  <c r="G39" i="4"/>
  <c r="F47" i="4"/>
  <c r="D199" i="2"/>
  <c r="D200" i="2"/>
  <c r="G47" i="4"/>
  <c r="D217" i="2"/>
  <c r="F218" i="2" s="1"/>
  <c r="N51" i="4" s="1"/>
  <c r="G51" i="4"/>
  <c r="P74" i="2"/>
  <c r="V99" i="2"/>
  <c r="X97" i="2" s="1"/>
  <c r="J26" i="4" s="1"/>
  <c r="H26" i="4"/>
  <c r="F272" i="2"/>
  <c r="T60" i="4" s="1"/>
  <c r="J131" i="2"/>
  <c r="F32" i="4"/>
  <c r="J132" i="2"/>
  <c r="G32" i="4"/>
  <c r="J148" i="2"/>
  <c r="F36" i="4"/>
  <c r="G36" i="4"/>
  <c r="J149" i="2"/>
  <c r="F40" i="4"/>
  <c r="J165" i="2"/>
  <c r="J166" i="2"/>
  <c r="G40" i="4"/>
  <c r="J182" i="2"/>
  <c r="F44" i="4"/>
  <c r="F48" i="4"/>
  <c r="J199" i="2"/>
  <c r="J216" i="2"/>
  <c r="F52" i="4"/>
  <c r="F233" i="2"/>
  <c r="F55" i="4"/>
  <c r="D233" i="2"/>
  <c r="J267" i="2"/>
  <c r="R340" i="2"/>
  <c r="T78" i="4" s="1"/>
  <c r="P199" i="2"/>
  <c r="F49" i="4"/>
  <c r="P216" i="2"/>
  <c r="F53" i="4"/>
  <c r="P217" i="2"/>
  <c r="G53" i="4"/>
  <c r="X247" i="2"/>
  <c r="U250" i="2" s="1"/>
  <c r="F26" i="4"/>
  <c r="V97" i="2"/>
  <c r="G26" i="4"/>
  <c r="V98" i="2"/>
  <c r="X99" i="2" s="1"/>
  <c r="N26" i="4" s="1"/>
  <c r="F254" i="2"/>
  <c r="R56" i="4" s="1"/>
  <c r="F391" i="2"/>
  <c r="T83" i="4" s="1"/>
  <c r="R187" i="1"/>
  <c r="R148" i="1"/>
  <c r="X271" i="2"/>
  <c r="F111" i="2"/>
  <c r="C114" i="2" s="1"/>
  <c r="D114" i="2" s="1"/>
  <c r="L151" i="1"/>
  <c r="L149" i="1"/>
  <c r="P148" i="2"/>
  <c r="F37" i="4"/>
  <c r="P149" i="2"/>
  <c r="G37" i="4"/>
  <c r="P182" i="2"/>
  <c r="F45" i="4"/>
  <c r="P183" i="2"/>
  <c r="G45" i="4"/>
  <c r="O32" i="2"/>
  <c r="F46" i="4"/>
  <c r="V182" i="2"/>
  <c r="V183" i="2"/>
  <c r="G46" i="4"/>
  <c r="O66" i="2"/>
  <c r="U66" i="2"/>
  <c r="F148" i="1"/>
  <c r="D148" i="1"/>
  <c r="F150" i="1"/>
  <c r="X339" i="2"/>
  <c r="F339" i="2"/>
  <c r="R76" i="4" s="1"/>
  <c r="F340" i="2"/>
  <c r="T76" i="4" s="1"/>
  <c r="R319" i="2"/>
  <c r="R321" i="2"/>
  <c r="P74" i="4" s="1"/>
  <c r="X170" i="1"/>
  <c r="R169" i="1"/>
  <c r="R170" i="1" s="1"/>
  <c r="X305" i="2"/>
  <c r="R305" i="2"/>
  <c r="F302" i="2"/>
  <c r="F304" i="2"/>
  <c r="P68" i="4" s="1"/>
  <c r="R287" i="2"/>
  <c r="P66" i="4" s="1"/>
  <c r="R285" i="2"/>
  <c r="L288" i="2"/>
  <c r="R270" i="2"/>
  <c r="P62" i="4" s="1"/>
  <c r="R268" i="2"/>
  <c r="L170" i="1"/>
  <c r="F169" i="1"/>
  <c r="F170" i="1" s="1"/>
  <c r="R204" i="1"/>
  <c r="X148" i="1"/>
  <c r="X149" i="1"/>
  <c r="X151" i="1"/>
  <c r="X150" i="1"/>
  <c r="R149" i="1"/>
  <c r="R151" i="1"/>
  <c r="R150" i="1"/>
  <c r="X248" i="2"/>
  <c r="U251" i="2" s="1"/>
  <c r="I230" i="2"/>
  <c r="I232" i="2"/>
  <c r="J226" i="2"/>
  <c r="D1025" i="2" s="1"/>
  <c r="P1025" i="2" s="1"/>
  <c r="J230" i="2"/>
  <c r="J232" i="2"/>
  <c r="I224" i="2"/>
  <c r="C1023" i="2" s="1"/>
  <c r="I225" i="2"/>
  <c r="I231" i="2"/>
  <c r="J224" i="2"/>
  <c r="D1023" i="2" s="1"/>
  <c r="I226" i="2"/>
  <c r="J231" i="2"/>
  <c r="R248" i="2"/>
  <c r="O251" i="2" s="1"/>
  <c r="R247" i="2"/>
  <c r="O250" i="2" s="1"/>
  <c r="F58" i="4" s="1"/>
  <c r="L248" i="2"/>
  <c r="I251" i="2" s="1"/>
  <c r="L247" i="2"/>
  <c r="I250" i="2" s="1"/>
  <c r="F57" i="4" s="1"/>
  <c r="L127" i="1"/>
  <c r="L125" i="1"/>
  <c r="L130" i="1"/>
  <c r="I133" i="1" s="1"/>
  <c r="J133" i="1" s="1"/>
  <c r="F213" i="2"/>
  <c r="C216" i="2" s="1"/>
  <c r="F8" i="1"/>
  <c r="R41" i="1"/>
  <c r="F94" i="2"/>
  <c r="C97" i="2" s="1"/>
  <c r="L95" i="2"/>
  <c r="I98" i="2" s="1"/>
  <c r="D57" i="2"/>
  <c r="D59" i="2"/>
  <c r="O74" i="2"/>
  <c r="O93" i="2"/>
  <c r="R8" i="2"/>
  <c r="E5" i="4" s="1"/>
  <c r="L180" i="2"/>
  <c r="I183" i="2" s="1"/>
  <c r="F74" i="1"/>
  <c r="F75" i="1"/>
  <c r="F109" i="2"/>
  <c r="D27" i="4" s="1"/>
  <c r="F210" i="2"/>
  <c r="C51" i="4" s="1"/>
  <c r="P75" i="2"/>
  <c r="X112" i="2"/>
  <c r="U115" i="2" s="1"/>
  <c r="P92" i="2"/>
  <c r="F113" i="2"/>
  <c r="C116" i="2" s="1"/>
  <c r="F112" i="2"/>
  <c r="C115" i="2" s="1"/>
  <c r="F108" i="2"/>
  <c r="C27" i="4" s="1"/>
  <c r="X79" i="1"/>
  <c r="U82" i="1" s="1"/>
  <c r="V82" i="1" s="1"/>
  <c r="X80" i="1" s="1"/>
  <c r="F126" i="2"/>
  <c r="D31" i="4" s="1"/>
  <c r="F125" i="2"/>
  <c r="C31" i="4" s="1"/>
  <c r="R75" i="1"/>
  <c r="R76" i="1"/>
  <c r="X111" i="2"/>
  <c r="U114" i="2" s="1"/>
  <c r="R108" i="2"/>
  <c r="C29" i="4" s="1"/>
  <c r="L112" i="2"/>
  <c r="I115" i="2" s="1"/>
  <c r="L111" i="2"/>
  <c r="I114" i="2" s="1"/>
  <c r="L79" i="1"/>
  <c r="I82" i="1" s="1"/>
  <c r="J82" i="1" s="1"/>
  <c r="L80" i="1" s="1"/>
  <c r="F79" i="1"/>
  <c r="C82" i="1" s="1"/>
  <c r="D82" i="1" s="1"/>
  <c r="F80" i="1" s="1"/>
  <c r="F76" i="1"/>
  <c r="X61" i="1"/>
  <c r="U64" i="1" s="1"/>
  <c r="V64" i="1" s="1"/>
  <c r="X62" i="1"/>
  <c r="U65" i="1" s="1"/>
  <c r="V65" i="1" s="1"/>
  <c r="X63" i="1" s="1"/>
  <c r="R62" i="1"/>
  <c r="O65" i="1" s="1"/>
  <c r="P65" i="1" s="1"/>
  <c r="R63" i="1" s="1"/>
  <c r="R57" i="1"/>
  <c r="R58" i="1"/>
  <c r="R59" i="1"/>
  <c r="L62" i="1"/>
  <c r="I65" i="1" s="1"/>
  <c r="J65" i="1" s="1"/>
  <c r="L63" i="1" s="1"/>
  <c r="F58" i="1"/>
  <c r="F59" i="1"/>
  <c r="F110" i="2"/>
  <c r="E27" i="4" s="1"/>
  <c r="X44" i="1"/>
  <c r="U47" i="1" s="1"/>
  <c r="V47" i="1" s="1"/>
  <c r="X43" i="1"/>
  <c r="U46" i="1" s="1"/>
  <c r="V46" i="1" s="1"/>
  <c r="X45" i="1"/>
  <c r="U48" i="1" s="1"/>
  <c r="V48" i="1" s="1"/>
  <c r="R44" i="1"/>
  <c r="O47" i="1" s="1"/>
  <c r="P47" i="1" s="1"/>
  <c r="R43" i="1"/>
  <c r="O46" i="1" s="1"/>
  <c r="R45" i="1"/>
  <c r="O48" i="1" s="1"/>
  <c r="P48" i="1" s="1"/>
  <c r="R40" i="1"/>
  <c r="R42" i="1"/>
  <c r="R88" i="2"/>
  <c r="P93" i="2"/>
  <c r="O92" i="2"/>
  <c r="R71" i="2"/>
  <c r="O76" i="2"/>
  <c r="C58" i="2"/>
  <c r="U57" i="2"/>
  <c r="V59" i="2"/>
  <c r="U59" i="2"/>
  <c r="V57" i="2"/>
  <c r="V58" i="2"/>
  <c r="U58" i="2"/>
  <c r="O57" i="2"/>
  <c r="P91" i="2"/>
  <c r="R90" i="2"/>
  <c r="R89" i="2"/>
  <c r="O91" i="2"/>
  <c r="L94" i="2"/>
  <c r="I97" i="2" s="1"/>
  <c r="F95" i="2"/>
  <c r="C98" i="2" s="1"/>
  <c r="F93" i="2"/>
  <c r="E23" i="4" s="1"/>
  <c r="X77" i="2"/>
  <c r="U80" i="2" s="1"/>
  <c r="R72" i="2"/>
  <c r="R73" i="2"/>
  <c r="R79" i="2" s="1"/>
  <c r="O82" i="2" s="1"/>
  <c r="O75" i="2"/>
  <c r="L78" i="2"/>
  <c r="I81" i="2" s="1"/>
  <c r="L77" i="2"/>
  <c r="I80" i="2" s="1"/>
  <c r="F77" i="2"/>
  <c r="C80" i="2" s="1"/>
  <c r="F78" i="2"/>
  <c r="C81" i="2" s="1"/>
  <c r="F76" i="2"/>
  <c r="E19" i="4" s="1"/>
  <c r="X54" i="2"/>
  <c r="X55" i="2"/>
  <c r="X56" i="2"/>
  <c r="J40" i="2"/>
  <c r="O24" i="2"/>
  <c r="F75" i="2"/>
  <c r="D19" i="4" s="1"/>
  <c r="X75" i="2"/>
  <c r="D22" i="4" s="1"/>
  <c r="R126" i="2"/>
  <c r="D33" i="4" s="1"/>
  <c r="F143" i="2"/>
  <c r="D35" i="4" s="1"/>
  <c r="F24" i="2"/>
  <c r="D7" i="4" s="1"/>
  <c r="L25" i="2"/>
  <c r="E8" i="4" s="1"/>
  <c r="F177" i="2"/>
  <c r="D43" i="4" s="1"/>
  <c r="X9" i="2"/>
  <c r="U12" i="2" s="1"/>
  <c r="F23" i="2"/>
  <c r="C7" i="4" s="1"/>
  <c r="F6" i="2"/>
  <c r="C3" i="4" s="1"/>
  <c r="X43" i="2"/>
  <c r="U46" i="2" s="1"/>
  <c r="R109" i="2"/>
  <c r="D29" i="4" s="1"/>
  <c r="F160" i="2"/>
  <c r="D39" i="4" s="1"/>
  <c r="L194" i="2"/>
  <c r="D48" i="4" s="1"/>
  <c r="X23" i="1"/>
  <c r="X27" i="1"/>
  <c r="U30" i="1" s="1"/>
  <c r="V30" i="1" s="1"/>
  <c r="X25" i="1"/>
  <c r="X28" i="1"/>
  <c r="U31" i="1" s="1"/>
  <c r="V31" i="1" s="1"/>
  <c r="X24" i="1"/>
  <c r="X26" i="1"/>
  <c r="U29" i="1" s="1"/>
  <c r="V29" i="1" s="1"/>
  <c r="F6" i="1"/>
  <c r="F10" i="1"/>
  <c r="C13" i="1" s="1"/>
  <c r="D13" i="1" s="1"/>
  <c r="R54" i="2"/>
  <c r="O58" i="2"/>
  <c r="P59" i="2"/>
  <c r="P57" i="2"/>
  <c r="O59" i="2"/>
  <c r="P58" i="2"/>
  <c r="F7" i="1"/>
  <c r="F9" i="1"/>
  <c r="C12" i="1" s="1"/>
  <c r="D12" i="1" s="1"/>
  <c r="F11" i="1"/>
  <c r="C14" i="1" s="1"/>
  <c r="D14" i="1" s="1"/>
  <c r="R77" i="1"/>
  <c r="O80" i="1" s="1"/>
  <c r="R78" i="1"/>
  <c r="O81" i="1" s="1"/>
  <c r="P81" i="1" s="1"/>
  <c r="R79" i="1"/>
  <c r="O82" i="1" s="1"/>
  <c r="P82" i="1" s="1"/>
  <c r="X74" i="1"/>
  <c r="X75" i="1"/>
  <c r="X76" i="1"/>
  <c r="L74" i="1"/>
  <c r="L75" i="1"/>
  <c r="L76" i="1"/>
  <c r="F60" i="1"/>
  <c r="C63" i="1" s="1"/>
  <c r="F61" i="1"/>
  <c r="C64" i="1" s="1"/>
  <c r="D64" i="1" s="1"/>
  <c r="F62" i="1"/>
  <c r="C65" i="1" s="1"/>
  <c r="D65" i="1" s="1"/>
  <c r="L57" i="1"/>
  <c r="L58" i="1"/>
  <c r="L59" i="1"/>
  <c r="X57" i="1"/>
  <c r="X58" i="1"/>
  <c r="X59" i="1"/>
  <c r="X40" i="1"/>
  <c r="X41" i="1"/>
  <c r="X42" i="1"/>
  <c r="R56" i="2"/>
  <c r="R55" i="2"/>
  <c r="L113" i="2"/>
  <c r="I116" i="2" s="1"/>
  <c r="X147" i="2"/>
  <c r="U150" i="2" s="1"/>
  <c r="F198" i="2"/>
  <c r="C201" i="2" s="1"/>
  <c r="F195" i="2"/>
  <c r="E47" i="4" s="1"/>
  <c r="L215" i="2"/>
  <c r="I218" i="2" s="1"/>
  <c r="L249" i="2"/>
  <c r="I252" i="2" s="1"/>
  <c r="X130" i="2"/>
  <c r="U133" i="2" s="1"/>
  <c r="F164" i="2"/>
  <c r="C167" i="2" s="1"/>
  <c r="F96" i="2"/>
  <c r="C99" i="2" s="1"/>
  <c r="F91" i="2"/>
  <c r="C23" i="4" s="1"/>
  <c r="X113" i="2"/>
  <c r="U116" i="2" s="1"/>
  <c r="F130" i="2"/>
  <c r="C133" i="2" s="1"/>
  <c r="F127" i="2"/>
  <c r="E31" i="4" s="1"/>
  <c r="L147" i="2"/>
  <c r="I150" i="2" s="1"/>
  <c r="L164" i="2"/>
  <c r="I167" i="2" s="1"/>
  <c r="R181" i="2"/>
  <c r="O184" i="2" s="1"/>
  <c r="R194" i="2"/>
  <c r="D49" i="4" s="1"/>
  <c r="R198" i="2"/>
  <c r="O201" i="2" s="1"/>
  <c r="F193" i="2"/>
  <c r="C47" i="4" s="1"/>
  <c r="X215" i="2"/>
  <c r="U218" i="2" s="1"/>
  <c r="F211" i="2"/>
  <c r="D51" i="4" s="1"/>
  <c r="L246" i="2"/>
  <c r="E57" i="4" s="1"/>
  <c r="J41" i="2"/>
  <c r="L79" i="2"/>
  <c r="I82" i="2" s="1"/>
  <c r="R127" i="2"/>
  <c r="E33" i="4" s="1"/>
  <c r="X164" i="2"/>
  <c r="U167" i="2" s="1"/>
  <c r="F178" i="2"/>
  <c r="E43" i="4" s="1"/>
  <c r="L214" i="2"/>
  <c r="I217" i="2" s="1"/>
  <c r="L244" i="2"/>
  <c r="C57" i="4" s="1"/>
  <c r="X249" i="2"/>
  <c r="U252" i="2" s="1"/>
  <c r="X79" i="2"/>
  <c r="U82" i="2" s="1"/>
  <c r="R110" i="2"/>
  <c r="E29" i="4" s="1"/>
  <c r="F144" i="2"/>
  <c r="E35" i="4" s="1"/>
  <c r="F161" i="2"/>
  <c r="E39" i="4" s="1"/>
  <c r="L181" i="2"/>
  <c r="I184" i="2" s="1"/>
  <c r="L198" i="2"/>
  <c r="I201" i="2" s="1"/>
  <c r="R215" i="2"/>
  <c r="O218" i="2" s="1"/>
  <c r="R249" i="2"/>
  <c r="O252" i="2" s="1"/>
  <c r="L245" i="2"/>
  <c r="D57" i="4" s="1"/>
  <c r="F79" i="2"/>
  <c r="C82" i="2" s="1"/>
  <c r="F74" i="2"/>
  <c r="C19" i="4" s="1"/>
  <c r="L96" i="2"/>
  <c r="I99" i="2" s="1"/>
  <c r="F92" i="2"/>
  <c r="D23" i="4" s="1"/>
  <c r="L130" i="2"/>
  <c r="I133" i="2" s="1"/>
  <c r="R147" i="2"/>
  <c r="O150" i="2" s="1"/>
  <c r="R160" i="2"/>
  <c r="D41" i="4" s="1"/>
  <c r="R161" i="2"/>
  <c r="E41" i="4" s="1"/>
  <c r="F159" i="2"/>
  <c r="C39" i="4" s="1"/>
  <c r="X181" i="2"/>
  <c r="U184" i="2" s="1"/>
  <c r="X198" i="2"/>
  <c r="U201" i="2" s="1"/>
  <c r="F194" i="2"/>
  <c r="D47" i="4" s="1"/>
  <c r="F215" i="2"/>
  <c r="C218" i="2" s="1"/>
  <c r="F212" i="2"/>
  <c r="E51" i="4" s="1"/>
  <c r="F25" i="2"/>
  <c r="E7" i="4" s="1"/>
  <c r="L24" i="2"/>
  <c r="D8" i="4" s="1"/>
  <c r="L23" i="2"/>
  <c r="C8" i="4" s="1"/>
  <c r="P25" i="2"/>
  <c r="F28" i="2"/>
  <c r="C31" i="2" s="1"/>
  <c r="P24" i="2"/>
  <c r="X7" i="2"/>
  <c r="D6" i="4" s="1"/>
  <c r="L10" i="2"/>
  <c r="I13" i="2" s="1"/>
  <c r="L23" i="1"/>
  <c r="F25" i="1"/>
  <c r="X6" i="1"/>
  <c r="L6" i="1"/>
  <c r="X8" i="1"/>
  <c r="F23" i="1"/>
  <c r="L25" i="1"/>
  <c r="L10" i="1"/>
  <c r="I13" i="1" s="1"/>
  <c r="J13" i="1" s="1"/>
  <c r="F27" i="1"/>
  <c r="C30" i="1" s="1"/>
  <c r="D30" i="1" s="1"/>
  <c r="X10" i="1"/>
  <c r="U13" i="1" s="1"/>
  <c r="V13" i="1" s="1"/>
  <c r="L27" i="1"/>
  <c r="I30" i="1" s="1"/>
  <c r="J30" i="1" s="1"/>
  <c r="L8" i="1"/>
  <c r="L24" i="1"/>
  <c r="L26" i="1"/>
  <c r="I29" i="1" s="1"/>
  <c r="L28" i="1"/>
  <c r="I31" i="1" s="1"/>
  <c r="J31" i="1" s="1"/>
  <c r="F24" i="1"/>
  <c r="F26" i="1"/>
  <c r="C29" i="1" s="1"/>
  <c r="D29" i="1" s="1"/>
  <c r="F28" i="1"/>
  <c r="C31" i="1" s="1"/>
  <c r="D31" i="1" s="1"/>
  <c r="X7" i="1"/>
  <c r="X9" i="1"/>
  <c r="U12" i="1" s="1"/>
  <c r="V12" i="1" s="1"/>
  <c r="X11" i="1"/>
  <c r="U14" i="1" s="1"/>
  <c r="V14" i="1" s="1"/>
  <c r="L11" i="1"/>
  <c r="I14" i="1" s="1"/>
  <c r="J14" i="1" s="1"/>
  <c r="L7" i="1"/>
  <c r="L9" i="1"/>
  <c r="I12" i="1" s="1"/>
  <c r="L59" i="2"/>
  <c r="E16" i="4" s="1"/>
  <c r="X44" i="2"/>
  <c r="U47" i="2" s="1"/>
  <c r="X45" i="2"/>
  <c r="U48" i="2" s="1"/>
  <c r="R44" i="2"/>
  <c r="O47" i="2" s="1"/>
  <c r="F56" i="2"/>
  <c r="C59" i="2"/>
  <c r="R43" i="2"/>
  <c r="O46" i="2" s="1"/>
  <c r="D58" i="2"/>
  <c r="F54" i="2"/>
  <c r="F55" i="2"/>
  <c r="C57" i="2"/>
  <c r="R45" i="2"/>
  <c r="O48" i="2" s="1"/>
  <c r="F40" i="2"/>
  <c r="C11" i="4" s="1"/>
  <c r="F44" i="2"/>
  <c r="C47" i="2" s="1"/>
  <c r="J42" i="2"/>
  <c r="I42" i="2"/>
  <c r="X25" i="2"/>
  <c r="E10" i="4" s="1"/>
  <c r="L37" i="2"/>
  <c r="X244" i="2"/>
  <c r="C59" i="4" s="1"/>
  <c r="X245" i="2"/>
  <c r="D59" i="4" s="1"/>
  <c r="X246" i="2"/>
  <c r="E59" i="4" s="1"/>
  <c r="R244" i="2"/>
  <c r="C58" i="4" s="1"/>
  <c r="R245" i="2"/>
  <c r="D58" i="4" s="1"/>
  <c r="R246" i="2"/>
  <c r="E58" i="4" s="1"/>
  <c r="R210" i="2"/>
  <c r="C53" i="4" s="1"/>
  <c r="R211" i="2"/>
  <c r="D53" i="4" s="1"/>
  <c r="R212" i="2"/>
  <c r="E53" i="4" s="1"/>
  <c r="L210" i="2"/>
  <c r="C52" i="4" s="1"/>
  <c r="L211" i="2"/>
  <c r="D52" i="4" s="1"/>
  <c r="L212" i="2"/>
  <c r="E52" i="4" s="1"/>
  <c r="X210" i="2"/>
  <c r="C54" i="4" s="1"/>
  <c r="X211" i="2"/>
  <c r="D54" i="4" s="1"/>
  <c r="X212" i="2"/>
  <c r="E54" i="4" s="1"/>
  <c r="L193" i="2"/>
  <c r="C48" i="4" s="1"/>
  <c r="L197" i="2"/>
  <c r="I200" i="2" s="1"/>
  <c r="R197" i="2"/>
  <c r="O200" i="2" s="1"/>
  <c r="R193" i="2"/>
  <c r="C49" i="4" s="1"/>
  <c r="R195" i="2"/>
  <c r="E49" i="4" s="1"/>
  <c r="L195" i="2"/>
  <c r="E48" i="4" s="1"/>
  <c r="X193" i="2"/>
  <c r="C50" i="4" s="1"/>
  <c r="X194" i="2"/>
  <c r="D50" i="4" s="1"/>
  <c r="X195" i="2"/>
  <c r="E50" i="4" s="1"/>
  <c r="R176" i="2"/>
  <c r="C45" i="4" s="1"/>
  <c r="R177" i="2"/>
  <c r="D45" i="4" s="1"/>
  <c r="R178" i="2"/>
  <c r="E45" i="4" s="1"/>
  <c r="F179" i="2"/>
  <c r="C182" i="2" s="1"/>
  <c r="F180" i="2"/>
  <c r="C183" i="2" s="1"/>
  <c r="F181" i="2"/>
  <c r="C184" i="2" s="1"/>
  <c r="L176" i="2"/>
  <c r="C44" i="4" s="1"/>
  <c r="L177" i="2"/>
  <c r="D44" i="4" s="1"/>
  <c r="L178" i="2"/>
  <c r="E44" i="4" s="1"/>
  <c r="X176" i="2"/>
  <c r="C46" i="4" s="1"/>
  <c r="X177" i="2"/>
  <c r="D46" i="4" s="1"/>
  <c r="X178" i="2"/>
  <c r="E46" i="4" s="1"/>
  <c r="R162" i="2"/>
  <c r="O165" i="2" s="1"/>
  <c r="R163" i="2"/>
  <c r="O166" i="2" s="1"/>
  <c r="R164" i="2"/>
  <c r="O167" i="2" s="1"/>
  <c r="X159" i="2"/>
  <c r="C42" i="4" s="1"/>
  <c r="X160" i="2"/>
  <c r="D42" i="4" s="1"/>
  <c r="X161" i="2"/>
  <c r="E42" i="4" s="1"/>
  <c r="L159" i="2"/>
  <c r="C40" i="4" s="1"/>
  <c r="L160" i="2"/>
  <c r="D40" i="4" s="1"/>
  <c r="L161" i="2"/>
  <c r="E40" i="4" s="1"/>
  <c r="R142" i="2"/>
  <c r="C37" i="4" s="1"/>
  <c r="R143" i="2"/>
  <c r="D37" i="4" s="1"/>
  <c r="R144" i="2"/>
  <c r="E37" i="4" s="1"/>
  <c r="F145" i="2"/>
  <c r="C148" i="2" s="1"/>
  <c r="F146" i="2"/>
  <c r="C149" i="2" s="1"/>
  <c r="F147" i="2"/>
  <c r="C150" i="2" s="1"/>
  <c r="L142" i="2"/>
  <c r="C36" i="4" s="1"/>
  <c r="L143" i="2"/>
  <c r="D36" i="4" s="1"/>
  <c r="L144" i="2"/>
  <c r="E36" i="4" s="1"/>
  <c r="X142" i="2"/>
  <c r="C38" i="4" s="1"/>
  <c r="X143" i="2"/>
  <c r="D38" i="4" s="1"/>
  <c r="X144" i="2"/>
  <c r="E38" i="4" s="1"/>
  <c r="R128" i="2"/>
  <c r="O131" i="2" s="1"/>
  <c r="R129" i="2"/>
  <c r="O132" i="2" s="1"/>
  <c r="R130" i="2"/>
  <c r="O133" i="2" s="1"/>
  <c r="X125" i="2"/>
  <c r="C34" i="4" s="1"/>
  <c r="X126" i="2"/>
  <c r="D34" i="4" s="1"/>
  <c r="X127" i="2"/>
  <c r="E34" i="4" s="1"/>
  <c r="L125" i="2"/>
  <c r="C32" i="4" s="1"/>
  <c r="L126" i="2"/>
  <c r="D32" i="4" s="1"/>
  <c r="L127" i="2"/>
  <c r="E32" i="4" s="1"/>
  <c r="R111" i="2"/>
  <c r="O114" i="2" s="1"/>
  <c r="R112" i="2"/>
  <c r="O115" i="2" s="1"/>
  <c r="R113" i="2"/>
  <c r="O116" i="2" s="1"/>
  <c r="X108" i="2"/>
  <c r="C30" i="4" s="1"/>
  <c r="X109" i="2"/>
  <c r="D30" i="4" s="1"/>
  <c r="X110" i="2"/>
  <c r="E30" i="4" s="1"/>
  <c r="L108" i="2"/>
  <c r="C28" i="4" s="1"/>
  <c r="L109" i="2"/>
  <c r="D28" i="4" s="1"/>
  <c r="L110" i="2"/>
  <c r="E28" i="4" s="1"/>
  <c r="X78" i="2"/>
  <c r="U81" i="2" s="1"/>
  <c r="X74" i="2"/>
  <c r="C22" i="4" s="1"/>
  <c r="X76" i="2"/>
  <c r="E22" i="4" s="1"/>
  <c r="L91" i="2"/>
  <c r="C24" i="4" s="1"/>
  <c r="L92" i="2"/>
  <c r="D24" i="4" s="1"/>
  <c r="L93" i="2"/>
  <c r="E24" i="4" s="1"/>
  <c r="L74" i="2"/>
  <c r="C20" i="4" s="1"/>
  <c r="L75" i="2"/>
  <c r="D20" i="4" s="1"/>
  <c r="L76" i="2"/>
  <c r="E20" i="4" s="1"/>
  <c r="R40" i="2"/>
  <c r="C13" i="4" s="1"/>
  <c r="R41" i="2"/>
  <c r="D13" i="4" s="1"/>
  <c r="R42" i="2"/>
  <c r="E13" i="4" s="1"/>
  <c r="X40" i="2"/>
  <c r="C14" i="4" s="1"/>
  <c r="X41" i="2"/>
  <c r="D14" i="4" s="1"/>
  <c r="X42" i="2"/>
  <c r="E14" i="4" s="1"/>
  <c r="F8" i="2"/>
  <c r="E3" i="4" s="1"/>
  <c r="R6" i="2"/>
  <c r="C5" i="4" s="1"/>
  <c r="O23" i="2"/>
  <c r="O25" i="2"/>
  <c r="R10" i="2"/>
  <c r="O13" i="2" s="1"/>
  <c r="F7" i="2"/>
  <c r="D3" i="4" s="1"/>
  <c r="P23" i="2"/>
  <c r="R9" i="2"/>
  <c r="O12" i="2" s="1"/>
  <c r="X10" i="2"/>
  <c r="U13" i="2" s="1"/>
  <c r="F9" i="2"/>
  <c r="C12" i="2" s="1"/>
  <c r="L7" i="2"/>
  <c r="D4" i="4" s="1"/>
  <c r="X23" i="2"/>
  <c r="C10" i="4" s="1"/>
  <c r="F42" i="2"/>
  <c r="E11" i="4" s="1"/>
  <c r="L57" i="2"/>
  <c r="C16" i="4" s="1"/>
  <c r="L9" i="2"/>
  <c r="I12" i="2" s="1"/>
  <c r="L8" i="2"/>
  <c r="E4" i="4" s="1"/>
  <c r="X6" i="2"/>
  <c r="C6" i="4" s="1"/>
  <c r="F11" i="2"/>
  <c r="C14" i="2" s="1"/>
  <c r="L6" i="2"/>
  <c r="C4" i="4" s="1"/>
  <c r="R7" i="2"/>
  <c r="D5" i="4" s="1"/>
  <c r="X27" i="2"/>
  <c r="U30" i="2" s="1"/>
  <c r="L61" i="2"/>
  <c r="I64" i="2" s="1"/>
  <c r="L58" i="2"/>
  <c r="D16" i="4" s="1"/>
  <c r="L60" i="2"/>
  <c r="I63" i="2" s="1"/>
  <c r="L62" i="2"/>
  <c r="I65" i="2" s="1"/>
  <c r="F41" i="2"/>
  <c r="D11" i="4" s="1"/>
  <c r="F43" i="2"/>
  <c r="C46" i="2" s="1"/>
  <c r="F45" i="2"/>
  <c r="C48" i="2" s="1"/>
  <c r="X24" i="2"/>
  <c r="D10" i="4" s="1"/>
  <c r="X26" i="2"/>
  <c r="U29" i="2" s="1"/>
  <c r="X28" i="2"/>
  <c r="U31" i="2" s="1"/>
  <c r="L39" i="2"/>
  <c r="I41" i="2"/>
  <c r="L38" i="2"/>
  <c r="I40" i="2"/>
  <c r="L28" i="2"/>
  <c r="I31" i="2" s="1"/>
  <c r="L27" i="2"/>
  <c r="I30" i="2" s="1"/>
  <c r="L26" i="2"/>
  <c r="I29" i="2" s="1"/>
  <c r="F27" i="2"/>
  <c r="C30" i="2" s="1"/>
  <c r="F26" i="2"/>
  <c r="C29" i="2" s="1"/>
  <c r="R22" i="2"/>
  <c r="R20" i="2"/>
  <c r="R21" i="2"/>
  <c r="X11" i="2"/>
  <c r="U14" i="2" s="1"/>
  <c r="R11" i="2"/>
  <c r="O14" i="2" s="1"/>
  <c r="L11" i="2"/>
  <c r="I14" i="2" s="1"/>
  <c r="X323" i="2" l="1"/>
  <c r="T75" i="4" s="1"/>
  <c r="L357" i="2"/>
  <c r="T81" i="4" s="1"/>
  <c r="R391" i="2"/>
  <c r="T85" i="4" s="1"/>
  <c r="L340" i="2"/>
  <c r="T77" i="4" s="1"/>
  <c r="X289" i="2"/>
  <c r="T67" i="4" s="1"/>
  <c r="R218" i="2"/>
  <c r="N53" i="4" s="1"/>
  <c r="L1024" i="2"/>
  <c r="L1025" i="2"/>
  <c r="I1027" i="2"/>
  <c r="I1035" i="2"/>
  <c r="L1023" i="2"/>
  <c r="J1028" i="2"/>
  <c r="U226" i="2"/>
  <c r="C1025" i="2"/>
  <c r="O1023" i="2"/>
  <c r="U232" i="2"/>
  <c r="C1031" i="2"/>
  <c r="O1031" i="2" s="1"/>
  <c r="C1026" i="2"/>
  <c r="P1023" i="2"/>
  <c r="D1026" i="2"/>
  <c r="V232" i="2"/>
  <c r="D1031" i="2"/>
  <c r="P1031" i="2" s="1"/>
  <c r="U230" i="2"/>
  <c r="C1029" i="2"/>
  <c r="O1029" i="2" s="1"/>
  <c r="U231" i="2"/>
  <c r="C1030" i="2"/>
  <c r="O1030" i="2" s="1"/>
  <c r="V230" i="2"/>
  <c r="D1029" i="2"/>
  <c r="P1029" i="2" s="1"/>
  <c r="L369" i="2"/>
  <c r="V231" i="2"/>
  <c r="D1030" i="2"/>
  <c r="P1030" i="2" s="1"/>
  <c r="U225" i="2"/>
  <c r="V228" i="2" s="1"/>
  <c r="C1024" i="2"/>
  <c r="P1024" i="2"/>
  <c r="F12" i="1"/>
  <c r="L133" i="1"/>
  <c r="F29" i="1"/>
  <c r="X46" i="1"/>
  <c r="X118" i="1"/>
  <c r="X119" i="1" s="1"/>
  <c r="X101" i="1"/>
  <c r="X102" i="1" s="1"/>
  <c r="L66" i="1"/>
  <c r="X12" i="1"/>
  <c r="X31" i="1"/>
  <c r="F82" i="1"/>
  <c r="F84" i="1" s="1"/>
  <c r="X14" i="1"/>
  <c r="R82" i="1"/>
  <c r="X65" i="1"/>
  <c r="X355" i="2"/>
  <c r="J251" i="2"/>
  <c r="L252" i="2" s="1"/>
  <c r="N57" i="4" s="1"/>
  <c r="G57" i="4"/>
  <c r="L289" i="2"/>
  <c r="T65" i="4" s="1"/>
  <c r="R65" i="4"/>
  <c r="F305" i="2"/>
  <c r="R68" i="4" s="1"/>
  <c r="L68" i="4"/>
  <c r="X340" i="2"/>
  <c r="T79" i="4" s="1"/>
  <c r="R79" i="4"/>
  <c r="X272" i="2"/>
  <c r="T63" i="4" s="1"/>
  <c r="R63" i="4"/>
  <c r="V250" i="2"/>
  <c r="F59" i="4"/>
  <c r="F357" i="2"/>
  <c r="T80" i="4" s="1"/>
  <c r="R80" i="4"/>
  <c r="R271" i="2"/>
  <c r="R62" i="4" s="1"/>
  <c r="L62" i="4"/>
  <c r="R288" i="2"/>
  <c r="R66" i="4" s="1"/>
  <c r="L66" i="4"/>
  <c r="R306" i="2"/>
  <c r="T70" i="4" s="1"/>
  <c r="R70" i="4"/>
  <c r="R357" i="2"/>
  <c r="T82" i="4" s="1"/>
  <c r="L306" i="2"/>
  <c r="T69" i="4" s="1"/>
  <c r="P251" i="2"/>
  <c r="R252" i="2" s="1"/>
  <c r="N58" i="4" s="1"/>
  <c r="G58" i="4"/>
  <c r="V251" i="2"/>
  <c r="X252" i="2" s="1"/>
  <c r="N59" i="4" s="1"/>
  <c r="G59" i="4"/>
  <c r="X306" i="2"/>
  <c r="T71" i="4" s="1"/>
  <c r="R71" i="4"/>
  <c r="X352" i="2"/>
  <c r="P252" i="2"/>
  <c r="R250" i="2" s="1"/>
  <c r="J58" i="4" s="1"/>
  <c r="H58" i="4"/>
  <c r="V252" i="2"/>
  <c r="X250" i="2" s="1"/>
  <c r="J59" i="4" s="1"/>
  <c r="H59" i="4"/>
  <c r="J252" i="2"/>
  <c r="L250" i="2" s="1"/>
  <c r="J57" i="4" s="1"/>
  <c r="H57" i="4"/>
  <c r="F289" i="2"/>
  <c r="T64" i="4" s="1"/>
  <c r="F323" i="2"/>
  <c r="T72" i="4" s="1"/>
  <c r="R322" i="2"/>
  <c r="R74" i="4" s="1"/>
  <c r="L74" i="4"/>
  <c r="L323" i="2"/>
  <c r="T73" i="4" s="1"/>
  <c r="F255" i="2"/>
  <c r="T56" i="4" s="1"/>
  <c r="X354" i="2"/>
  <c r="L29" i="1"/>
  <c r="J29" i="1"/>
  <c r="F63" i="1"/>
  <c r="D63" i="1"/>
  <c r="L49" i="1"/>
  <c r="L47" i="1"/>
  <c r="L50" i="1" s="1"/>
  <c r="X83" i="1"/>
  <c r="L83" i="1"/>
  <c r="L81" i="1"/>
  <c r="F32" i="1"/>
  <c r="F30" i="1"/>
  <c r="F31" i="1"/>
  <c r="R80" i="1"/>
  <c r="P80" i="1"/>
  <c r="X32" i="1"/>
  <c r="X30" i="1"/>
  <c r="X49" i="1"/>
  <c r="X47" i="1"/>
  <c r="F118" i="1"/>
  <c r="F119" i="1" s="1"/>
  <c r="L117" i="1"/>
  <c r="L115" i="1"/>
  <c r="L118" i="1" s="1"/>
  <c r="X64" i="1"/>
  <c r="X66" i="1"/>
  <c r="F50" i="1"/>
  <c r="F51" i="1" s="1"/>
  <c r="R15" i="1"/>
  <c r="R13" i="1"/>
  <c r="R16" i="1" s="1"/>
  <c r="L12" i="1"/>
  <c r="J12" i="1"/>
  <c r="X15" i="1"/>
  <c r="X13" i="1"/>
  <c r="L14" i="1"/>
  <c r="R46" i="1"/>
  <c r="P46" i="1"/>
  <c r="X48" i="1"/>
  <c r="F134" i="1"/>
  <c r="F132" i="1"/>
  <c r="F135" i="1" s="1"/>
  <c r="L98" i="1"/>
  <c r="L101" i="1" s="1"/>
  <c r="L100" i="1"/>
  <c r="R117" i="1"/>
  <c r="R115" i="1"/>
  <c r="R118" i="1" s="1"/>
  <c r="X82" i="1"/>
  <c r="R30" i="1"/>
  <c r="R33" i="1" s="1"/>
  <c r="R32" i="1"/>
  <c r="R65" i="1"/>
  <c r="R67" i="1" s="1"/>
  <c r="L65" i="1"/>
  <c r="L31" i="1"/>
  <c r="F65" i="1"/>
  <c r="F13" i="1"/>
  <c r="F15" i="1"/>
  <c r="F14" i="1"/>
  <c r="X29" i="1"/>
  <c r="R48" i="1"/>
  <c r="F83" i="1"/>
  <c r="L131" i="1"/>
  <c r="J131" i="1"/>
  <c r="R100" i="1"/>
  <c r="R98" i="1"/>
  <c r="R101" i="1" s="1"/>
  <c r="X84" i="1"/>
  <c r="R66" i="1"/>
  <c r="F101" i="1"/>
  <c r="F102" i="1" s="1"/>
  <c r="L82" i="1"/>
  <c r="L67" i="1"/>
  <c r="L152" i="1"/>
  <c r="L153" i="1" s="1"/>
  <c r="L371" i="2"/>
  <c r="L372" i="2"/>
  <c r="L370" i="2"/>
  <c r="J14" i="2"/>
  <c r="L12" i="2" s="1"/>
  <c r="H4" i="4"/>
  <c r="F8" i="4"/>
  <c r="J29" i="2"/>
  <c r="V29" i="2"/>
  <c r="F10" i="4"/>
  <c r="J64" i="2"/>
  <c r="L65" i="2" s="1"/>
  <c r="N16" i="4" s="1"/>
  <c r="G16" i="4"/>
  <c r="D14" i="2"/>
  <c r="F12" i="2" s="1"/>
  <c r="H3" i="4"/>
  <c r="D12" i="2"/>
  <c r="F3" i="4"/>
  <c r="G22" i="4"/>
  <c r="V81" i="2"/>
  <c r="X82" i="2" s="1"/>
  <c r="N22" i="4" s="1"/>
  <c r="G29" i="4"/>
  <c r="P115" i="2"/>
  <c r="R116" i="2" s="1"/>
  <c r="N29" i="4" s="1"/>
  <c r="P133" i="2"/>
  <c r="R131" i="2" s="1"/>
  <c r="H33" i="4"/>
  <c r="D182" i="2"/>
  <c r="F43" i="4"/>
  <c r="D47" i="2"/>
  <c r="F48" i="2" s="1"/>
  <c r="N11" i="4" s="1"/>
  <c r="G11" i="4"/>
  <c r="V47" i="2"/>
  <c r="X48" i="2" s="1"/>
  <c r="N14" i="4" s="1"/>
  <c r="G14" i="4"/>
  <c r="H44" i="4"/>
  <c r="J184" i="2"/>
  <c r="L182" i="2" s="1"/>
  <c r="V82" i="2"/>
  <c r="H22" i="4"/>
  <c r="H40" i="4"/>
  <c r="J167" i="2"/>
  <c r="L165" i="2" s="1"/>
  <c r="V116" i="2"/>
  <c r="X114" i="2" s="1"/>
  <c r="J30" i="4" s="1"/>
  <c r="H30" i="4"/>
  <c r="V133" i="2"/>
  <c r="X131" i="2" s="1"/>
  <c r="H34" i="4"/>
  <c r="H47" i="4"/>
  <c r="D201" i="2"/>
  <c r="F199" i="2" s="1"/>
  <c r="D80" i="2"/>
  <c r="F19" i="4"/>
  <c r="P82" i="2"/>
  <c r="H21" i="4"/>
  <c r="G23" i="4"/>
  <c r="D98" i="2"/>
  <c r="F99" i="2" s="1"/>
  <c r="N23" i="4" s="1"/>
  <c r="F28" i="4"/>
  <c r="J114" i="2"/>
  <c r="X100" i="2"/>
  <c r="X98" i="2"/>
  <c r="L200" i="2"/>
  <c r="L48" i="4" s="1"/>
  <c r="L166" i="2"/>
  <c r="L40" i="4" s="1"/>
  <c r="F200" i="2"/>
  <c r="L47" i="4" s="1"/>
  <c r="X149" i="2"/>
  <c r="L38" i="4" s="1"/>
  <c r="P14" i="2"/>
  <c r="R12" i="2" s="1"/>
  <c r="H5" i="4"/>
  <c r="J30" i="2"/>
  <c r="L31" i="2" s="1"/>
  <c r="N8" i="4" s="1"/>
  <c r="G8" i="4"/>
  <c r="H16" i="4"/>
  <c r="J65" i="2"/>
  <c r="L63" i="2" s="1"/>
  <c r="J16" i="4" s="1"/>
  <c r="V30" i="2"/>
  <c r="X31" i="2" s="1"/>
  <c r="N10" i="4" s="1"/>
  <c r="G10" i="4"/>
  <c r="V13" i="2"/>
  <c r="X14" i="2" s="1"/>
  <c r="N6" i="4" s="1"/>
  <c r="G6" i="4"/>
  <c r="P13" i="2"/>
  <c r="R14" i="2" s="1"/>
  <c r="N5" i="4" s="1"/>
  <c r="G5" i="4"/>
  <c r="P114" i="2"/>
  <c r="F29" i="4"/>
  <c r="P132" i="2"/>
  <c r="R133" i="2" s="1"/>
  <c r="N33" i="4" s="1"/>
  <c r="G33" i="4"/>
  <c r="D150" i="2"/>
  <c r="H35" i="4"/>
  <c r="H41" i="4"/>
  <c r="P167" i="2"/>
  <c r="R165" i="2" s="1"/>
  <c r="D31" i="2"/>
  <c r="F29" i="2" s="1"/>
  <c r="J7" i="4" s="1"/>
  <c r="H7" i="4"/>
  <c r="V201" i="2"/>
  <c r="X199" i="2" s="1"/>
  <c r="H50" i="4"/>
  <c r="J99" i="2"/>
  <c r="H24" i="4"/>
  <c r="V167" i="2"/>
  <c r="X165" i="2" s="1"/>
  <c r="H42" i="4"/>
  <c r="P201" i="2"/>
  <c r="R199" i="2" s="1"/>
  <c r="H49" i="4"/>
  <c r="J150" i="2"/>
  <c r="L148" i="2" s="1"/>
  <c r="H36" i="4"/>
  <c r="H38" i="4"/>
  <c r="V150" i="2"/>
  <c r="X148" i="2" s="1"/>
  <c r="F6" i="4"/>
  <c r="V12" i="2"/>
  <c r="J80" i="2"/>
  <c r="F20" i="4"/>
  <c r="J97" i="2"/>
  <c r="F24" i="4"/>
  <c r="L97" i="2"/>
  <c r="G28" i="4"/>
  <c r="J115" i="2"/>
  <c r="L116" i="2" s="1"/>
  <c r="N28" i="4" s="1"/>
  <c r="V115" i="2"/>
  <c r="X116" i="2" s="1"/>
  <c r="N30" i="4" s="1"/>
  <c r="G30" i="4"/>
  <c r="J98" i="2"/>
  <c r="L99" i="2" s="1"/>
  <c r="N24" i="4" s="1"/>
  <c r="G24" i="4"/>
  <c r="F51" i="4"/>
  <c r="D216" i="2"/>
  <c r="J250" i="2"/>
  <c r="R200" i="2"/>
  <c r="L49" i="4" s="1"/>
  <c r="L270" i="2"/>
  <c r="P61" i="4" s="1"/>
  <c r="L268" i="2"/>
  <c r="J55" i="4"/>
  <c r="L149" i="2"/>
  <c r="L36" i="4" s="1"/>
  <c r="L132" i="2"/>
  <c r="L32" i="4" s="1"/>
  <c r="F166" i="2"/>
  <c r="L39" i="4" s="1"/>
  <c r="F132" i="2"/>
  <c r="L31" i="4" s="1"/>
  <c r="X168" i="2"/>
  <c r="X166" i="2"/>
  <c r="L42" i="4" s="1"/>
  <c r="X132" i="2"/>
  <c r="L34" i="4" s="1"/>
  <c r="V14" i="2"/>
  <c r="X12" i="2" s="1"/>
  <c r="H6" i="4"/>
  <c r="D29" i="2"/>
  <c r="F7" i="4"/>
  <c r="H8" i="4"/>
  <c r="J31" i="2"/>
  <c r="L29" i="2" s="1"/>
  <c r="D48" i="2"/>
  <c r="F46" i="2" s="1"/>
  <c r="J11" i="4" s="1"/>
  <c r="H11" i="4"/>
  <c r="F16" i="4"/>
  <c r="J63" i="2"/>
  <c r="F5" i="4"/>
  <c r="P12" i="2"/>
  <c r="P131" i="2"/>
  <c r="F33" i="4"/>
  <c r="G35" i="4"/>
  <c r="D149" i="2"/>
  <c r="F150" i="2" s="1"/>
  <c r="N35" i="4" s="1"/>
  <c r="G41" i="4"/>
  <c r="P166" i="2"/>
  <c r="R167" i="2" s="1"/>
  <c r="N41" i="4" s="1"/>
  <c r="D184" i="2"/>
  <c r="F182" i="2" s="1"/>
  <c r="H43" i="4"/>
  <c r="P200" i="2"/>
  <c r="R201" i="2" s="1"/>
  <c r="N49" i="4" s="1"/>
  <c r="G49" i="4"/>
  <c r="H13" i="4"/>
  <c r="P48" i="2"/>
  <c r="R46" i="2" s="1"/>
  <c r="G13" i="4"/>
  <c r="P47" i="2"/>
  <c r="R48" i="2" s="1"/>
  <c r="N13" i="4" s="1"/>
  <c r="J13" i="2"/>
  <c r="L14" i="2" s="1"/>
  <c r="N4" i="4" s="1"/>
  <c r="G4" i="4"/>
  <c r="P218" i="2"/>
  <c r="R216" i="2" s="1"/>
  <c r="H53" i="4"/>
  <c r="D99" i="2"/>
  <c r="F97" i="2" s="1"/>
  <c r="J23" i="4" s="1"/>
  <c r="H23" i="4"/>
  <c r="J218" i="2"/>
  <c r="L216" i="2" s="1"/>
  <c r="H52" i="4"/>
  <c r="J116" i="2"/>
  <c r="L114" i="2" s="1"/>
  <c r="J28" i="4" s="1"/>
  <c r="H28" i="4"/>
  <c r="V46" i="2"/>
  <c r="F14" i="4"/>
  <c r="G20" i="4"/>
  <c r="J81" i="2"/>
  <c r="L82" i="2" s="1"/>
  <c r="N20" i="4" s="1"/>
  <c r="X80" i="2"/>
  <c r="F22" i="4"/>
  <c r="V80" i="2"/>
  <c r="D97" i="2"/>
  <c r="F23" i="4"/>
  <c r="L167" i="2"/>
  <c r="N40" i="4" s="1"/>
  <c r="L150" i="2"/>
  <c r="N36" i="4" s="1"/>
  <c r="X217" i="2"/>
  <c r="L54" i="4" s="1"/>
  <c r="X201" i="2"/>
  <c r="N50" i="4" s="1"/>
  <c r="D30" i="2"/>
  <c r="F31" i="2" s="1"/>
  <c r="N7" i="4" s="1"/>
  <c r="G7" i="4"/>
  <c r="V31" i="2"/>
  <c r="X29" i="2" s="1"/>
  <c r="J10" i="4" s="1"/>
  <c r="H10" i="4"/>
  <c r="D46" i="2"/>
  <c r="F11" i="4"/>
  <c r="J12" i="2"/>
  <c r="F4" i="4"/>
  <c r="H29" i="4"/>
  <c r="P116" i="2"/>
  <c r="R114" i="2" s="1"/>
  <c r="J29" i="4" s="1"/>
  <c r="D148" i="2"/>
  <c r="F35" i="4"/>
  <c r="F148" i="2"/>
  <c r="F41" i="4"/>
  <c r="P165" i="2"/>
  <c r="D183" i="2"/>
  <c r="F184" i="2" s="1"/>
  <c r="N43" i="4" s="1"/>
  <c r="G43" i="4"/>
  <c r="J200" i="2"/>
  <c r="L201" i="2" s="1"/>
  <c r="N48" i="4" s="1"/>
  <c r="G48" i="4"/>
  <c r="P46" i="2"/>
  <c r="F13" i="4"/>
  <c r="V48" i="2"/>
  <c r="X46" i="2" s="1"/>
  <c r="J14" i="4" s="1"/>
  <c r="H14" i="4"/>
  <c r="D218" i="2"/>
  <c r="F216" i="2" s="1"/>
  <c r="H51" i="4"/>
  <c r="J133" i="2"/>
  <c r="L131" i="2" s="1"/>
  <c r="H32" i="4"/>
  <c r="D82" i="2"/>
  <c r="F80" i="2" s="1"/>
  <c r="H19" i="4"/>
  <c r="J201" i="2"/>
  <c r="L199" i="2" s="1"/>
  <c r="H48" i="4"/>
  <c r="J217" i="2"/>
  <c r="L218" i="2" s="1"/>
  <c r="N52" i="4" s="1"/>
  <c r="G52" i="4"/>
  <c r="H20" i="4"/>
  <c r="J82" i="2"/>
  <c r="L80" i="2" s="1"/>
  <c r="J20" i="4" s="1"/>
  <c r="V218" i="2"/>
  <c r="X216" i="2" s="1"/>
  <c r="H54" i="4"/>
  <c r="D133" i="2"/>
  <c r="F131" i="2" s="1"/>
  <c r="H31" i="4"/>
  <c r="D167" i="2"/>
  <c r="F165" i="2" s="1"/>
  <c r="H39" i="4"/>
  <c r="D81" i="2"/>
  <c r="F82" i="2" s="1"/>
  <c r="N19" i="4" s="1"/>
  <c r="G19" i="4"/>
  <c r="V114" i="2"/>
  <c r="F30" i="4"/>
  <c r="G44" i="4"/>
  <c r="J183" i="2"/>
  <c r="L184" i="2" s="1"/>
  <c r="N44" i="4" s="1"/>
  <c r="X251" i="2"/>
  <c r="R217" i="2"/>
  <c r="L53" i="4" s="1"/>
  <c r="F236" i="2"/>
  <c r="F234" i="2"/>
  <c r="L55" i="4" s="1"/>
  <c r="L217" i="2"/>
  <c r="L52" i="4" s="1"/>
  <c r="L183" i="2"/>
  <c r="L44" i="4" s="1"/>
  <c r="L133" i="2"/>
  <c r="N32" i="4" s="1"/>
  <c r="F201" i="2"/>
  <c r="N47" i="4" s="1"/>
  <c r="F167" i="2"/>
  <c r="N39" i="4" s="1"/>
  <c r="F133" i="2"/>
  <c r="N31" i="4" s="1"/>
  <c r="F14" i="2"/>
  <c r="N3" i="4" s="1"/>
  <c r="X200" i="2"/>
  <c r="L50" i="4" s="1"/>
  <c r="X167" i="2"/>
  <c r="N42" i="4" s="1"/>
  <c r="X150" i="2"/>
  <c r="N38" i="4" s="1"/>
  <c r="X133" i="2"/>
  <c r="N34" i="4" s="1"/>
  <c r="F27" i="4"/>
  <c r="R184" i="2"/>
  <c r="N45" i="4" s="1"/>
  <c r="X184" i="2"/>
  <c r="N46" i="4" s="1"/>
  <c r="R150" i="2"/>
  <c r="N37" i="4" s="1"/>
  <c r="F149" i="1"/>
  <c r="F152" i="1" s="1"/>
  <c r="F151" i="1"/>
  <c r="H46" i="4"/>
  <c r="V184" i="2"/>
  <c r="X182" i="2" s="1"/>
  <c r="P150" i="2"/>
  <c r="H37" i="4"/>
  <c r="D115" i="2"/>
  <c r="F116" i="2" s="1"/>
  <c r="N27" i="4" s="1"/>
  <c r="G27" i="4"/>
  <c r="U224" i="2"/>
  <c r="I236" i="2"/>
  <c r="X183" i="2"/>
  <c r="L46" i="4" s="1"/>
  <c r="X185" i="2"/>
  <c r="F115" i="2"/>
  <c r="P184" i="2"/>
  <c r="R182" i="2" s="1"/>
  <c r="H45" i="4"/>
  <c r="D116" i="2"/>
  <c r="F114" i="2" s="1"/>
  <c r="J27" i="4" s="1"/>
  <c r="H27" i="4"/>
  <c r="P250" i="2"/>
  <c r="R183" i="2"/>
  <c r="L45" i="4" s="1"/>
  <c r="R149" i="2"/>
  <c r="L37" i="4" s="1"/>
  <c r="R289" i="2"/>
  <c r="T66" i="4" s="1"/>
  <c r="R272" i="2"/>
  <c r="T62" i="4" s="1"/>
  <c r="X152" i="1"/>
  <c r="X153" i="1" s="1"/>
  <c r="R152" i="1"/>
  <c r="R153" i="1" s="1"/>
  <c r="J227" i="2"/>
  <c r="V224" i="2"/>
  <c r="J229" i="2"/>
  <c r="V226" i="2"/>
  <c r="L226" i="2"/>
  <c r="I228" i="2"/>
  <c r="I229" i="2"/>
  <c r="I227" i="2"/>
  <c r="L224" i="2"/>
  <c r="L225" i="2"/>
  <c r="J228" i="2"/>
  <c r="R94" i="2"/>
  <c r="O97" i="2" s="1"/>
  <c r="R78" i="2"/>
  <c r="O81" i="2" s="1"/>
  <c r="R77" i="2"/>
  <c r="O80" i="2" s="1"/>
  <c r="R76" i="2"/>
  <c r="E21" i="4" s="1"/>
  <c r="R74" i="2"/>
  <c r="C21" i="4" s="1"/>
  <c r="R75" i="2"/>
  <c r="D21" i="4" s="1"/>
  <c r="X62" i="2"/>
  <c r="U65" i="2" s="1"/>
  <c r="X58" i="2"/>
  <c r="D18" i="4" s="1"/>
  <c r="X59" i="2"/>
  <c r="E18" i="4" s="1"/>
  <c r="R93" i="2"/>
  <c r="E25" i="4" s="1"/>
  <c r="R96" i="2"/>
  <c r="O99" i="2" s="1"/>
  <c r="R95" i="2"/>
  <c r="O98" i="2" s="1"/>
  <c r="R92" i="2"/>
  <c r="D25" i="4" s="1"/>
  <c r="R91" i="2"/>
  <c r="C25" i="4" s="1"/>
  <c r="X57" i="2"/>
  <c r="C18" i="4" s="1"/>
  <c r="AB17" i="4" s="1"/>
  <c r="X61" i="2"/>
  <c r="U64" i="2" s="1"/>
  <c r="X60" i="2"/>
  <c r="U63" i="2" s="1"/>
  <c r="R62" i="2"/>
  <c r="O65" i="2" s="1"/>
  <c r="R24" i="2"/>
  <c r="D9" i="4" s="1"/>
  <c r="AB4" i="4" s="1"/>
  <c r="R60" i="2"/>
  <c r="O63" i="2" s="1"/>
  <c r="R61" i="2"/>
  <c r="O64" i="2" s="1"/>
  <c r="R58" i="2"/>
  <c r="D17" i="4" s="1"/>
  <c r="R59" i="2"/>
  <c r="E17" i="4" s="1"/>
  <c r="R57" i="2"/>
  <c r="C17" i="4" s="1"/>
  <c r="F62" i="2"/>
  <c r="C65" i="2" s="1"/>
  <c r="F61" i="2"/>
  <c r="C64" i="2" s="1"/>
  <c r="F58" i="2"/>
  <c r="D15" i="4" s="1"/>
  <c r="F59" i="2"/>
  <c r="E15" i="4" s="1"/>
  <c r="F57" i="2"/>
  <c r="C15" i="4" s="1"/>
  <c r="F60" i="2"/>
  <c r="C63" i="2" s="1"/>
  <c r="R25" i="2"/>
  <c r="E9" i="4" s="1"/>
  <c r="AB19" i="4" s="1"/>
  <c r="R23" i="2"/>
  <c r="C9" i="4" s="1"/>
  <c r="AB3" i="4" s="1"/>
  <c r="L44" i="2"/>
  <c r="I47" i="2" s="1"/>
  <c r="L41" i="2"/>
  <c r="D12" i="4" s="1"/>
  <c r="L43" i="2"/>
  <c r="I46" i="2" s="1"/>
  <c r="L40" i="2"/>
  <c r="C12" i="4" s="1"/>
  <c r="L45" i="2"/>
  <c r="I48" i="2" s="1"/>
  <c r="L42" i="2"/>
  <c r="E12" i="4" s="1"/>
  <c r="R27" i="2"/>
  <c r="O30" i="2" s="1"/>
  <c r="R28" i="2"/>
  <c r="O31" i="2" s="1"/>
  <c r="R26" i="2"/>
  <c r="O29" i="2" s="1"/>
  <c r="AB18" i="4" l="1"/>
  <c r="AB22" i="4"/>
  <c r="AB5" i="4"/>
  <c r="X202" i="2"/>
  <c r="AB6" i="4"/>
  <c r="L1030" i="2"/>
  <c r="I1033" i="2" s="1"/>
  <c r="J1033" i="2" s="1"/>
  <c r="F1023" i="2"/>
  <c r="L102" i="1"/>
  <c r="L1028" i="2"/>
  <c r="L1029" i="2"/>
  <c r="I1032" i="2" s="1"/>
  <c r="L1026" i="2"/>
  <c r="L1031" i="2"/>
  <c r="I1034" i="2" s="1"/>
  <c r="J1034" i="2" s="1"/>
  <c r="L1027" i="2"/>
  <c r="U228" i="2"/>
  <c r="D1028" i="2"/>
  <c r="O1025" i="2"/>
  <c r="R1023" i="2" s="1"/>
  <c r="C1028" i="2"/>
  <c r="F1024" i="2"/>
  <c r="C1027" i="2"/>
  <c r="O1024" i="2"/>
  <c r="P1027" i="2" s="1"/>
  <c r="F1025" i="2"/>
  <c r="P1026" i="2"/>
  <c r="O1026" i="2"/>
  <c r="V229" i="2"/>
  <c r="D1027" i="2"/>
  <c r="C1035" i="2"/>
  <c r="F136" i="1"/>
  <c r="L68" i="1"/>
  <c r="X85" i="1"/>
  <c r="L119" i="1"/>
  <c r="F33" i="1"/>
  <c r="X67" i="1"/>
  <c r="F85" i="1"/>
  <c r="X16" i="1"/>
  <c r="X17" i="1" s="1"/>
  <c r="L271" i="2"/>
  <c r="R61" i="4" s="1"/>
  <c r="L61" i="4"/>
  <c r="X254" i="2"/>
  <c r="R59" i="4" s="1"/>
  <c r="L59" i="4"/>
  <c r="X356" i="2"/>
  <c r="X357" i="2" s="1"/>
  <c r="F306" i="2"/>
  <c r="T68" i="4" s="1"/>
  <c r="X253" i="2"/>
  <c r="P59" i="4" s="1"/>
  <c r="R323" i="2"/>
  <c r="T74" i="4" s="1"/>
  <c r="F237" i="2"/>
  <c r="R55" i="4" s="1"/>
  <c r="L202" i="2"/>
  <c r="P48" i="4" s="1"/>
  <c r="L185" i="2"/>
  <c r="L151" i="2"/>
  <c r="L168" i="2"/>
  <c r="P40" i="4" s="1"/>
  <c r="L32" i="1"/>
  <c r="L30" i="1"/>
  <c r="L33" i="1" s="1"/>
  <c r="R83" i="1"/>
  <c r="R81" i="1"/>
  <c r="R84" i="1" s="1"/>
  <c r="R102" i="1"/>
  <c r="F16" i="1"/>
  <c r="F17" i="1" s="1"/>
  <c r="R119" i="1"/>
  <c r="R49" i="1"/>
  <c r="R47" i="1"/>
  <c r="R50" i="1" s="1"/>
  <c r="R17" i="1"/>
  <c r="L84" i="1"/>
  <c r="L85" i="1" s="1"/>
  <c r="F64" i="1"/>
  <c r="F67" i="1" s="1"/>
  <c r="F66" i="1"/>
  <c r="F68" i="1" s="1"/>
  <c r="X50" i="1"/>
  <c r="X51" i="1" s="1"/>
  <c r="F34" i="1"/>
  <c r="L51" i="1"/>
  <c r="R68" i="1"/>
  <c r="L132" i="1"/>
  <c r="L135" i="1" s="1"/>
  <c r="L134" i="1"/>
  <c r="R34" i="1"/>
  <c r="L15" i="1"/>
  <c r="L13" i="1"/>
  <c r="L16" i="1" s="1"/>
  <c r="X68" i="1"/>
  <c r="X33" i="1"/>
  <c r="X34" i="1" s="1"/>
  <c r="F153" i="1"/>
  <c r="L373" i="2"/>
  <c r="L374" i="2" s="1"/>
  <c r="J19" i="4"/>
  <c r="J51" i="4"/>
  <c r="J33" i="4"/>
  <c r="J3" i="4"/>
  <c r="F12" i="4"/>
  <c r="J46" i="2"/>
  <c r="P99" i="2"/>
  <c r="R97" i="2" s="1"/>
  <c r="H25" i="4"/>
  <c r="P80" i="2"/>
  <c r="F21" i="4"/>
  <c r="P44" i="4"/>
  <c r="P55" i="4"/>
  <c r="X117" i="2"/>
  <c r="X115" i="2"/>
  <c r="J39" i="4"/>
  <c r="F169" i="2"/>
  <c r="R39" i="4" s="1"/>
  <c r="J54" i="4"/>
  <c r="X220" i="2"/>
  <c r="R54" i="4" s="1"/>
  <c r="J13" i="4"/>
  <c r="J35" i="4"/>
  <c r="F47" i="2"/>
  <c r="F49" i="2"/>
  <c r="J22" i="4"/>
  <c r="X84" i="2"/>
  <c r="R22" i="4" s="1"/>
  <c r="X49" i="2"/>
  <c r="P14" i="4" s="1"/>
  <c r="X47" i="2"/>
  <c r="J52" i="4"/>
  <c r="L220" i="2"/>
  <c r="R52" i="4" s="1"/>
  <c r="J53" i="4"/>
  <c r="R220" i="2"/>
  <c r="R53" i="4" s="1"/>
  <c r="R132" i="2"/>
  <c r="L33" i="4" s="1"/>
  <c r="R134" i="2"/>
  <c r="L66" i="2"/>
  <c r="P16" i="4" s="1"/>
  <c r="L64" i="2"/>
  <c r="J8" i="4"/>
  <c r="L253" i="2"/>
  <c r="L251" i="2"/>
  <c r="X13" i="2"/>
  <c r="L6" i="4" s="1"/>
  <c r="X15" i="2"/>
  <c r="J41" i="4"/>
  <c r="R117" i="2"/>
  <c r="R115" i="2"/>
  <c r="J5" i="4"/>
  <c r="J34" i="4"/>
  <c r="X135" i="2"/>
  <c r="R34" i="4" s="1"/>
  <c r="D63" i="2"/>
  <c r="F15" i="4"/>
  <c r="D64" i="2"/>
  <c r="F65" i="2" s="1"/>
  <c r="N15" i="4" s="1"/>
  <c r="G15" i="4"/>
  <c r="AB7" i="4" s="1"/>
  <c r="P81" i="2"/>
  <c r="R82" i="2" s="1"/>
  <c r="N21" i="4" s="1"/>
  <c r="G21" i="4"/>
  <c r="P50" i="4"/>
  <c r="R49" i="2"/>
  <c r="R47" i="2"/>
  <c r="L13" i="4" s="1"/>
  <c r="F100" i="2"/>
  <c r="P23" i="4" s="1"/>
  <c r="F98" i="2"/>
  <c r="X16" i="2"/>
  <c r="R6" i="4" s="1"/>
  <c r="J6" i="4"/>
  <c r="P42" i="4"/>
  <c r="F168" i="2"/>
  <c r="P36" i="4"/>
  <c r="L100" i="2"/>
  <c r="L98" i="2"/>
  <c r="L24" i="4" s="1"/>
  <c r="J36" i="4"/>
  <c r="L152" i="2"/>
  <c r="R36" i="4" s="1"/>
  <c r="J42" i="4"/>
  <c r="X169" i="2"/>
  <c r="R42" i="4" s="1"/>
  <c r="J50" i="4"/>
  <c r="X203" i="2"/>
  <c r="R50" i="4" s="1"/>
  <c r="X101" i="2"/>
  <c r="R26" i="4" s="1"/>
  <c r="L26" i="4"/>
  <c r="R80" i="2"/>
  <c r="J47" i="4"/>
  <c r="F203" i="2"/>
  <c r="R47" i="4" s="1"/>
  <c r="X32" i="2"/>
  <c r="P10" i="4" s="1"/>
  <c r="X30" i="2"/>
  <c r="L16" i="2"/>
  <c r="R4" i="4" s="1"/>
  <c r="J4" i="4"/>
  <c r="J48" i="2"/>
  <c r="L46" i="2" s="1"/>
  <c r="H12" i="4"/>
  <c r="J47" i="2"/>
  <c r="L48" i="2" s="1"/>
  <c r="N12" i="4" s="1"/>
  <c r="G12" i="4"/>
  <c r="D65" i="2"/>
  <c r="F63" i="2" s="1"/>
  <c r="J15" i="4" s="1"/>
  <c r="H15" i="4"/>
  <c r="P97" i="2"/>
  <c r="F25" i="4"/>
  <c r="L219" i="2"/>
  <c r="R219" i="2"/>
  <c r="J31" i="4"/>
  <c r="F135" i="2"/>
  <c r="R31" i="4" s="1"/>
  <c r="J48" i="4"/>
  <c r="L203" i="2"/>
  <c r="R48" i="4" s="1"/>
  <c r="J32" i="4"/>
  <c r="L135" i="2"/>
  <c r="R32" i="4" s="1"/>
  <c r="R168" i="2"/>
  <c r="R166" i="2"/>
  <c r="L41" i="4" s="1"/>
  <c r="F149" i="2"/>
  <c r="L35" i="4" s="1"/>
  <c r="F151" i="2"/>
  <c r="L13" i="2"/>
  <c r="L4" i="4" s="1"/>
  <c r="L15" i="2"/>
  <c r="X83" i="2"/>
  <c r="X81" i="2"/>
  <c r="L22" i="4" s="1"/>
  <c r="J43" i="4"/>
  <c r="R13" i="2"/>
  <c r="L5" i="4" s="1"/>
  <c r="R15" i="2"/>
  <c r="L134" i="2"/>
  <c r="F217" i="2"/>
  <c r="L51" i="4" s="1"/>
  <c r="F219" i="2"/>
  <c r="J38" i="4"/>
  <c r="X152" i="2"/>
  <c r="R38" i="4" s="1"/>
  <c r="X151" i="2"/>
  <c r="X102" i="2"/>
  <c r="T26" i="4" s="1"/>
  <c r="P26" i="4"/>
  <c r="F185" i="2"/>
  <c r="F183" i="2"/>
  <c r="L43" i="4" s="1"/>
  <c r="L30" i="2"/>
  <c r="L8" i="4" s="1"/>
  <c r="L32" i="2"/>
  <c r="P98" i="2"/>
  <c r="R99" i="2" s="1"/>
  <c r="N25" i="4" s="1"/>
  <c r="G25" i="4"/>
  <c r="X255" i="2"/>
  <c r="T59" i="4" s="1"/>
  <c r="X219" i="2"/>
  <c r="F32" i="2"/>
  <c r="F30" i="2"/>
  <c r="X134" i="2"/>
  <c r="F134" i="2"/>
  <c r="R202" i="2"/>
  <c r="L101" i="2"/>
  <c r="R24" i="4" s="1"/>
  <c r="J24" i="4"/>
  <c r="L83" i="2"/>
  <c r="P20" i="4" s="1"/>
  <c r="L81" i="2"/>
  <c r="R203" i="2"/>
  <c r="R49" i="4" s="1"/>
  <c r="J49" i="4"/>
  <c r="F202" i="2"/>
  <c r="L115" i="2"/>
  <c r="L117" i="2"/>
  <c r="F81" i="2"/>
  <c r="L19" i="4" s="1"/>
  <c r="F83" i="2"/>
  <c r="J40" i="4"/>
  <c r="L169" i="2"/>
  <c r="R40" i="4" s="1"/>
  <c r="L186" i="2"/>
  <c r="R44" i="4" s="1"/>
  <c r="J44" i="4"/>
  <c r="F13" i="2"/>
  <c r="L3" i="4" s="1"/>
  <c r="F15" i="2"/>
  <c r="U236" i="2"/>
  <c r="R185" i="2"/>
  <c r="P45" i="4" s="1"/>
  <c r="F9" i="4"/>
  <c r="AB20" i="4" s="1"/>
  <c r="P29" i="2"/>
  <c r="P64" i="2"/>
  <c r="R65" i="2" s="1"/>
  <c r="N17" i="4" s="1"/>
  <c r="G17" i="4"/>
  <c r="F117" i="2"/>
  <c r="R148" i="2"/>
  <c r="R151" i="2"/>
  <c r="P30" i="2"/>
  <c r="R31" i="2" s="1"/>
  <c r="N9" i="4" s="1"/>
  <c r="M187" i="4" s="1"/>
  <c r="G9" i="4"/>
  <c r="AB21" i="4" s="1"/>
  <c r="H18" i="4"/>
  <c r="V65" i="2"/>
  <c r="X63" i="2" s="1"/>
  <c r="R251" i="2"/>
  <c r="R253" i="2"/>
  <c r="P58" i="4" s="1"/>
  <c r="P46" i="4"/>
  <c r="J46" i="4"/>
  <c r="X186" i="2"/>
  <c r="R46" i="4" s="1"/>
  <c r="P65" i="2"/>
  <c r="R63" i="2" s="1"/>
  <c r="H17" i="4"/>
  <c r="F18" i="4"/>
  <c r="V63" i="2"/>
  <c r="V227" i="2"/>
  <c r="R186" i="2"/>
  <c r="R45" i="4" s="1"/>
  <c r="J45" i="4"/>
  <c r="P31" i="2"/>
  <c r="R29" i="2" s="1"/>
  <c r="J9" i="4" s="1"/>
  <c r="H9" i="4"/>
  <c r="AB8" i="4" s="1"/>
  <c r="P63" i="2"/>
  <c r="F17" i="4"/>
  <c r="V64" i="2"/>
  <c r="X65" i="2" s="1"/>
  <c r="N18" i="4" s="1"/>
  <c r="G18" i="4"/>
  <c r="F118" i="2"/>
  <c r="R27" i="4" s="1"/>
  <c r="L27" i="4"/>
  <c r="U227" i="2"/>
  <c r="X225" i="2"/>
  <c r="X226" i="2"/>
  <c r="X224" i="2"/>
  <c r="U229" i="2"/>
  <c r="L231" i="2"/>
  <c r="I234" i="2" s="1"/>
  <c r="J234" i="2" s="1"/>
  <c r="L228" i="2"/>
  <c r="L230" i="2"/>
  <c r="I233" i="2" s="1"/>
  <c r="L227" i="2"/>
  <c r="L232" i="2"/>
  <c r="I235" i="2" s="1"/>
  <c r="J235" i="2" s="1"/>
  <c r="L229" i="2"/>
  <c r="M94" i="4" l="1"/>
  <c r="M91" i="4"/>
  <c r="M97" i="4"/>
  <c r="M116" i="4"/>
  <c r="M124" i="4"/>
  <c r="M152" i="4"/>
  <c r="M218" i="4"/>
  <c r="M171" i="4"/>
  <c r="M138" i="4"/>
  <c r="M92" i="4"/>
  <c r="M225" i="4"/>
  <c r="M109" i="4"/>
  <c r="M161" i="4"/>
  <c r="M131" i="4"/>
  <c r="M96" i="4"/>
  <c r="M174" i="4"/>
  <c r="M208" i="4"/>
  <c r="M121" i="4"/>
  <c r="M123" i="4"/>
  <c r="M117" i="4"/>
  <c r="M176" i="4"/>
  <c r="M177" i="4"/>
  <c r="M150" i="4"/>
  <c r="M172" i="4"/>
  <c r="M207" i="4"/>
  <c r="M112" i="4"/>
  <c r="M142" i="4"/>
  <c r="M164" i="4"/>
  <c r="M126" i="4"/>
  <c r="M144" i="4"/>
  <c r="M211" i="4"/>
  <c r="M180" i="4"/>
  <c r="M120" i="4"/>
  <c r="M118" i="4"/>
  <c r="M159" i="4"/>
  <c r="M135" i="4"/>
  <c r="M201" i="4"/>
  <c r="AB11" i="4"/>
  <c r="M86" i="4"/>
  <c r="M85" i="4"/>
  <c r="M215" i="4"/>
  <c r="M151" i="4"/>
  <c r="M160" i="4"/>
  <c r="M100" i="4"/>
  <c r="M192" i="4"/>
  <c r="M101" i="4"/>
  <c r="M105" i="4"/>
  <c r="M229" i="4"/>
  <c r="M93" i="4"/>
  <c r="M155" i="4"/>
  <c r="M114" i="4"/>
  <c r="M106" i="4"/>
  <c r="M175" i="4"/>
  <c r="M210" i="4"/>
  <c r="M173" i="4"/>
  <c r="M206" i="4"/>
  <c r="M190" i="4"/>
  <c r="M132" i="4"/>
  <c r="M214" i="4"/>
  <c r="M216" i="4"/>
  <c r="M227" i="4"/>
  <c r="M228" i="4"/>
  <c r="M191" i="4"/>
  <c r="M130" i="4"/>
  <c r="M220" i="4"/>
  <c r="M226" i="4"/>
  <c r="M178" i="4"/>
  <c r="M137" i="4"/>
  <c r="M183" i="4"/>
  <c r="M219" i="4"/>
  <c r="M195" i="4"/>
  <c r="M223" i="4"/>
  <c r="M133" i="4"/>
  <c r="M122" i="4"/>
  <c r="M143" i="4"/>
  <c r="AB25" i="4"/>
  <c r="M157" i="4"/>
  <c r="M128" i="4"/>
  <c r="M88" i="4"/>
  <c r="M147" i="4"/>
  <c r="M127" i="4"/>
  <c r="M89" i="4"/>
  <c r="M102" i="4"/>
  <c r="M108" i="4"/>
  <c r="M90" i="4"/>
  <c r="M104" i="4"/>
  <c r="M181" i="4"/>
  <c r="M184" i="4"/>
  <c r="M98" i="4"/>
  <c r="M204" i="4"/>
  <c r="M99" i="4"/>
  <c r="M213" i="4"/>
  <c r="M111" i="4"/>
  <c r="M166" i="4"/>
  <c r="M163" i="4"/>
  <c r="M217" i="4"/>
  <c r="M115" i="4"/>
  <c r="M179" i="4"/>
  <c r="M145" i="4"/>
  <c r="M146" i="4"/>
  <c r="M153" i="4"/>
  <c r="M165" i="4"/>
  <c r="M169" i="4"/>
  <c r="M119" i="4"/>
  <c r="M197" i="4"/>
  <c r="M167" i="4"/>
  <c r="M221" i="4"/>
  <c r="M200" i="4"/>
  <c r="M193" i="4"/>
  <c r="M162" i="4"/>
  <c r="M189" i="4"/>
  <c r="M231" i="4"/>
  <c r="M188" i="4"/>
  <c r="F152" i="2"/>
  <c r="R35" i="4" s="1"/>
  <c r="M134" i="4"/>
  <c r="M87" i="4"/>
  <c r="M84" i="4"/>
  <c r="M83" i="4"/>
  <c r="M103" i="4"/>
  <c r="M202" i="4"/>
  <c r="M194" i="4"/>
  <c r="M182" i="4"/>
  <c r="M110" i="4"/>
  <c r="M95" i="4"/>
  <c r="M205" i="4"/>
  <c r="M107" i="4"/>
  <c r="M212" i="4"/>
  <c r="M168" i="4"/>
  <c r="M149" i="4"/>
  <c r="M224" i="4"/>
  <c r="M198" i="4"/>
  <c r="M140" i="4"/>
  <c r="M196" i="4"/>
  <c r="M222" i="4"/>
  <c r="M156" i="4"/>
  <c r="M136" i="4"/>
  <c r="M158" i="4"/>
  <c r="M186" i="4"/>
  <c r="M141" i="4"/>
  <c r="M148" i="4"/>
  <c r="M154" i="4"/>
  <c r="M230" i="4"/>
  <c r="M170" i="4"/>
  <c r="M203" i="4"/>
  <c r="M125" i="4"/>
  <c r="M129" i="4"/>
  <c r="M139" i="4"/>
  <c r="M209" i="4"/>
  <c r="M199" i="4"/>
  <c r="M185" i="4"/>
  <c r="M113" i="4"/>
  <c r="L1034" i="2"/>
  <c r="L1032" i="2"/>
  <c r="J1032" i="2"/>
  <c r="F1028" i="2"/>
  <c r="F1031" i="2"/>
  <c r="C1034" i="2" s="1"/>
  <c r="D1034" i="2" s="1"/>
  <c r="F1029" i="2"/>
  <c r="C1032" i="2" s="1"/>
  <c r="F1027" i="2"/>
  <c r="F1030" i="2"/>
  <c r="C1033" i="2" s="1"/>
  <c r="D1033" i="2" s="1"/>
  <c r="F1026" i="2"/>
  <c r="R1024" i="2"/>
  <c r="R1029" i="2" s="1"/>
  <c r="O1032" i="2" s="1"/>
  <c r="R1025" i="2"/>
  <c r="O1027" i="2"/>
  <c r="O1035" i="2"/>
  <c r="O1028" i="2"/>
  <c r="P1028" i="2"/>
  <c r="L136" i="1"/>
  <c r="L254" i="2"/>
  <c r="R57" i="4" s="1"/>
  <c r="L57" i="4"/>
  <c r="P57" i="4"/>
  <c r="R254" i="2"/>
  <c r="R58" i="4" s="1"/>
  <c r="L58" i="4"/>
  <c r="L272" i="2"/>
  <c r="T61" i="4" s="1"/>
  <c r="F238" i="2"/>
  <c r="T55" i="4" s="1"/>
  <c r="F84" i="2"/>
  <c r="R135" i="2"/>
  <c r="R33" i="4" s="1"/>
  <c r="L33" i="2"/>
  <c r="R8" i="4" s="1"/>
  <c r="L187" i="2"/>
  <c r="T44" i="4" s="1"/>
  <c r="M72" i="4"/>
  <c r="M79" i="4"/>
  <c r="M74" i="4"/>
  <c r="M81" i="4"/>
  <c r="M66" i="4"/>
  <c r="M78" i="4"/>
  <c r="M68" i="4"/>
  <c r="M80" i="4"/>
  <c r="M77" i="4"/>
  <c r="M57" i="4"/>
  <c r="M59" i="4"/>
  <c r="M70" i="4"/>
  <c r="M82" i="4"/>
  <c r="M60" i="4"/>
  <c r="M56" i="4"/>
  <c r="M73" i="4"/>
  <c r="M67" i="4"/>
  <c r="M69" i="4"/>
  <c r="M63" i="4"/>
  <c r="M65" i="4"/>
  <c r="M61" i="4"/>
  <c r="M62" i="4"/>
  <c r="M58" i="4"/>
  <c r="M75" i="4"/>
  <c r="M64" i="4"/>
  <c r="M71" i="4"/>
  <c r="M76" i="4"/>
  <c r="L17" i="1"/>
  <c r="R51" i="1"/>
  <c r="L34" i="1"/>
  <c r="R85" i="1"/>
  <c r="X187" i="2"/>
  <c r="T46" i="4" s="1"/>
  <c r="J25" i="4"/>
  <c r="P3" i="4"/>
  <c r="P28" i="4"/>
  <c r="F33" i="2"/>
  <c r="R7" i="4" s="1"/>
  <c r="L7" i="4"/>
  <c r="P38" i="4"/>
  <c r="X153" i="2"/>
  <c r="T38" i="4" s="1"/>
  <c r="F186" i="2"/>
  <c r="R43" i="4" s="1"/>
  <c r="P4" i="4"/>
  <c r="L17" i="2"/>
  <c r="T4" i="4" s="1"/>
  <c r="R221" i="2"/>
  <c r="T53" i="4" s="1"/>
  <c r="P53" i="4"/>
  <c r="R100" i="2"/>
  <c r="R98" i="2"/>
  <c r="L25" i="4" s="1"/>
  <c r="F50" i="2"/>
  <c r="R11" i="4" s="1"/>
  <c r="L11" i="4"/>
  <c r="R83" i="2"/>
  <c r="R81" i="2"/>
  <c r="L21" i="4" s="1"/>
  <c r="L118" i="2"/>
  <c r="R28" i="4" s="1"/>
  <c r="L28" i="4"/>
  <c r="L84" i="2"/>
  <c r="L20" i="4"/>
  <c r="R204" i="2"/>
  <c r="T49" i="4" s="1"/>
  <c r="P49" i="4"/>
  <c r="P7" i="4"/>
  <c r="P43" i="4"/>
  <c r="F187" i="2"/>
  <c r="T43" i="4" s="1"/>
  <c r="L136" i="2"/>
  <c r="T32" i="4" s="1"/>
  <c r="P32" i="4"/>
  <c r="P41" i="4"/>
  <c r="P52" i="4"/>
  <c r="L221" i="2"/>
  <c r="T52" i="4" s="1"/>
  <c r="X33" i="2"/>
  <c r="L10" i="4"/>
  <c r="J21" i="4"/>
  <c r="I130" i="4" s="1"/>
  <c r="L170" i="2"/>
  <c r="T40" i="4" s="1"/>
  <c r="L102" i="2"/>
  <c r="T24" i="4" s="1"/>
  <c r="P24" i="4"/>
  <c r="P39" i="4"/>
  <c r="F170" i="2"/>
  <c r="T39" i="4" s="1"/>
  <c r="P13" i="4"/>
  <c r="F66" i="2"/>
  <c r="F64" i="2"/>
  <c r="L204" i="2"/>
  <c r="T48" i="4" s="1"/>
  <c r="R118" i="2"/>
  <c r="R29" i="4" s="1"/>
  <c r="L29" i="4"/>
  <c r="X17" i="2"/>
  <c r="T6" i="4" s="1"/>
  <c r="P6" i="4"/>
  <c r="P33" i="4"/>
  <c r="R136" i="2"/>
  <c r="T33" i="4" s="1"/>
  <c r="X118" i="2"/>
  <c r="R30" i="4" s="1"/>
  <c r="L30" i="4"/>
  <c r="J12" i="4"/>
  <c r="P19" i="4"/>
  <c r="P47" i="4"/>
  <c r="F204" i="2"/>
  <c r="T47" i="4" s="1"/>
  <c r="F136" i="2"/>
  <c r="T31" i="4" s="1"/>
  <c r="P31" i="4"/>
  <c r="X221" i="2"/>
  <c r="T54" i="4" s="1"/>
  <c r="P54" i="4"/>
  <c r="P8" i="4"/>
  <c r="P5" i="4"/>
  <c r="P35" i="4"/>
  <c r="F153" i="2"/>
  <c r="T35" i="4" s="1"/>
  <c r="X170" i="2"/>
  <c r="T42" i="4" s="1"/>
  <c r="F101" i="2"/>
  <c r="L23" i="4"/>
  <c r="P29" i="4"/>
  <c r="R119" i="2"/>
  <c r="T29" i="4" s="1"/>
  <c r="P30" i="4"/>
  <c r="F16" i="2"/>
  <c r="R3" i="4" s="1"/>
  <c r="F220" i="2"/>
  <c r="R51" i="4" s="1"/>
  <c r="P34" i="4"/>
  <c r="X136" i="2"/>
  <c r="T34" i="4" s="1"/>
  <c r="P51" i="4"/>
  <c r="F221" i="2"/>
  <c r="T51" i="4" s="1"/>
  <c r="P22" i="4"/>
  <c r="X85" i="2"/>
  <c r="T22" i="4" s="1"/>
  <c r="L153" i="2"/>
  <c r="T36" i="4" s="1"/>
  <c r="X204" i="2"/>
  <c r="T50" i="4" s="1"/>
  <c r="R16" i="2"/>
  <c r="R5" i="4" s="1"/>
  <c r="R169" i="2"/>
  <c r="R41" i="4" s="1"/>
  <c r="L67" i="2"/>
  <c r="L16" i="4"/>
  <c r="X50" i="2"/>
  <c r="L14" i="4"/>
  <c r="P11" i="4"/>
  <c r="R50" i="2"/>
  <c r="R13" i="4" s="1"/>
  <c r="L47" i="2"/>
  <c r="L12" i="4" s="1"/>
  <c r="L49" i="2"/>
  <c r="M27" i="4"/>
  <c r="R187" i="2"/>
  <c r="T45" i="4" s="1"/>
  <c r="J18" i="4"/>
  <c r="M11" i="4"/>
  <c r="M20" i="4"/>
  <c r="M10" i="4"/>
  <c r="M32" i="4"/>
  <c r="M12" i="4"/>
  <c r="M16" i="4"/>
  <c r="M47" i="4"/>
  <c r="M53" i="4"/>
  <c r="M4" i="4"/>
  <c r="M39" i="4"/>
  <c r="M8" i="4"/>
  <c r="M19" i="4"/>
  <c r="M30" i="4"/>
  <c r="M23" i="4"/>
  <c r="M31" i="4"/>
  <c r="M49" i="4"/>
  <c r="M41" i="4"/>
  <c r="M52" i="4"/>
  <c r="M36" i="4"/>
  <c r="M28" i="4"/>
  <c r="M6" i="4"/>
  <c r="M24" i="4"/>
  <c r="M35" i="4"/>
  <c r="M54" i="4"/>
  <c r="M42" i="4"/>
  <c r="M44" i="4"/>
  <c r="M43" i="4"/>
  <c r="M7" i="4"/>
  <c r="M38" i="4"/>
  <c r="M48" i="4"/>
  <c r="M26" i="4"/>
  <c r="M40" i="4"/>
  <c r="M51" i="4"/>
  <c r="M25" i="4"/>
  <c r="M29" i="4"/>
  <c r="M22" i="4"/>
  <c r="M5" i="4"/>
  <c r="M55" i="4"/>
  <c r="M34" i="4"/>
  <c r="M9" i="4"/>
  <c r="M21" i="4"/>
  <c r="M33" i="4"/>
  <c r="M15" i="4"/>
  <c r="M50" i="4"/>
  <c r="M13" i="4"/>
  <c r="M3" i="4"/>
  <c r="M14" i="4"/>
  <c r="M37" i="4"/>
  <c r="M45" i="4"/>
  <c r="M46" i="4"/>
  <c r="M17" i="4"/>
  <c r="L235" i="2"/>
  <c r="R66" i="2"/>
  <c r="R64" i="2"/>
  <c r="L17" i="4" s="1"/>
  <c r="X66" i="2"/>
  <c r="X64" i="2"/>
  <c r="L18" i="4" s="1"/>
  <c r="P37" i="4"/>
  <c r="R32" i="2"/>
  <c r="R30" i="2"/>
  <c r="J17" i="4"/>
  <c r="I187" i="4" s="1"/>
  <c r="J37" i="4"/>
  <c r="R152" i="2"/>
  <c r="R37" i="4" s="1"/>
  <c r="J233" i="2"/>
  <c r="L233" i="2"/>
  <c r="M18" i="4"/>
  <c r="F119" i="2"/>
  <c r="T27" i="4" s="1"/>
  <c r="P27" i="4"/>
  <c r="X230" i="2"/>
  <c r="U233" i="2" s="1"/>
  <c r="V233" i="2" s="1"/>
  <c r="X227" i="2"/>
  <c r="X228" i="2"/>
  <c r="X232" i="2"/>
  <c r="U235" i="2" s="1"/>
  <c r="V235" i="2" s="1"/>
  <c r="X229" i="2"/>
  <c r="X231" i="2"/>
  <c r="U234" i="2" s="1"/>
  <c r="V234" i="2" s="1"/>
  <c r="I97" i="4" l="1"/>
  <c r="I96" i="4"/>
  <c r="I175" i="4"/>
  <c r="I168" i="4"/>
  <c r="I186" i="4"/>
  <c r="I190" i="4"/>
  <c r="I156" i="4"/>
  <c r="I137" i="4"/>
  <c r="I217" i="4"/>
  <c r="L34" i="2"/>
  <c r="T8" i="4" s="1"/>
  <c r="I85" i="4"/>
  <c r="I171" i="4"/>
  <c r="I101" i="4"/>
  <c r="I110" i="4"/>
  <c r="I142" i="4"/>
  <c r="I112" i="4"/>
  <c r="I139" i="4"/>
  <c r="I145" i="4"/>
  <c r="I178" i="4"/>
  <c r="I231" i="4"/>
  <c r="I136" i="4"/>
  <c r="I111" i="4"/>
  <c r="I183" i="4"/>
  <c r="I122" i="4"/>
  <c r="I197" i="4"/>
  <c r="I147" i="4"/>
  <c r="I123" i="4"/>
  <c r="I126" i="4"/>
  <c r="I148" i="4"/>
  <c r="I113" i="4"/>
  <c r="I182" i="4"/>
  <c r="I177" i="4"/>
  <c r="I118" i="4"/>
  <c r="I133" i="4"/>
  <c r="I127" i="4"/>
  <c r="I189" i="4"/>
  <c r="I209" i="4"/>
  <c r="I167" i="4"/>
  <c r="I174" i="4"/>
  <c r="I129" i="4"/>
  <c r="I135" i="4"/>
  <c r="I109" i="4"/>
  <c r="I90" i="4"/>
  <c r="I194" i="4"/>
  <c r="I107" i="4"/>
  <c r="I93" i="4"/>
  <c r="I198" i="4"/>
  <c r="I143" i="4"/>
  <c r="I108" i="4"/>
  <c r="I99" i="4"/>
  <c r="I155" i="4"/>
  <c r="I225" i="4"/>
  <c r="I83" i="4"/>
  <c r="I84" i="4"/>
  <c r="I86" i="4"/>
  <c r="AB23" i="4"/>
  <c r="I141" i="4"/>
  <c r="I170" i="4"/>
  <c r="I180" i="4"/>
  <c r="I159" i="4"/>
  <c r="I116" i="4"/>
  <c r="I199" i="4"/>
  <c r="I172" i="4"/>
  <c r="I154" i="4"/>
  <c r="I219" i="4"/>
  <c r="I203" i="4"/>
  <c r="I162" i="4"/>
  <c r="I158" i="4"/>
  <c r="I195" i="4"/>
  <c r="I230" i="4"/>
  <c r="I200" i="4"/>
  <c r="I150" i="4"/>
  <c r="I153" i="4"/>
  <c r="I220" i="4"/>
  <c r="I160" i="4"/>
  <c r="I201" i="4"/>
  <c r="I226" i="4"/>
  <c r="I163" i="4"/>
  <c r="I216" i="4"/>
  <c r="I146" i="4"/>
  <c r="I205" i="4"/>
  <c r="I128" i="4"/>
  <c r="I114" i="4"/>
  <c r="I104" i="4"/>
  <c r="I215" i="4"/>
  <c r="I124" i="4"/>
  <c r="I106" i="4"/>
  <c r="I212" i="4"/>
  <c r="I149" i="4"/>
  <c r="I102" i="4"/>
  <c r="I152" i="4"/>
  <c r="I184" i="4"/>
  <c r="I164" i="4"/>
  <c r="AB9" i="4"/>
  <c r="I196" i="4"/>
  <c r="I191" i="4"/>
  <c r="I228" i="4"/>
  <c r="I151" i="4"/>
  <c r="I144" i="4"/>
  <c r="I173" i="4"/>
  <c r="I166" i="4"/>
  <c r="I193" i="4"/>
  <c r="I213" i="4"/>
  <c r="I120" i="4"/>
  <c r="I121" i="4"/>
  <c r="I185" i="4"/>
  <c r="I210" i="4"/>
  <c r="I222" i="4"/>
  <c r="I214" i="4"/>
  <c r="I211" i="4"/>
  <c r="I115" i="4"/>
  <c r="I221" i="4"/>
  <c r="I223" i="4"/>
  <c r="I204" i="4"/>
  <c r="I169" i="4"/>
  <c r="I125" i="4"/>
  <c r="I98" i="4"/>
  <c r="I92" i="4"/>
  <c r="I89" i="4"/>
  <c r="I95" i="4"/>
  <c r="I218" i="4"/>
  <c r="I100" i="4"/>
  <c r="I202" i="4"/>
  <c r="I176" i="4"/>
  <c r="I131" i="4"/>
  <c r="I103" i="4"/>
  <c r="I117" i="4"/>
  <c r="I94" i="4"/>
  <c r="I87" i="4"/>
  <c r="I88" i="4"/>
  <c r="I91" i="4"/>
  <c r="K191" i="4"/>
  <c r="K190" i="4"/>
  <c r="K196" i="4"/>
  <c r="K175" i="4"/>
  <c r="K183" i="4"/>
  <c r="K107" i="4"/>
  <c r="K135" i="4"/>
  <c r="K199" i="4"/>
  <c r="K114" i="4"/>
  <c r="K85" i="4"/>
  <c r="K159" i="4"/>
  <c r="K201" i="4"/>
  <c r="K126" i="4"/>
  <c r="K95" i="4"/>
  <c r="K157" i="4"/>
  <c r="K192" i="4"/>
  <c r="K205" i="4"/>
  <c r="K88" i="4"/>
  <c r="K109" i="4"/>
  <c r="K178" i="4"/>
  <c r="K127" i="4"/>
  <c r="K116" i="4"/>
  <c r="K184" i="4"/>
  <c r="K115" i="4"/>
  <c r="K224" i="4"/>
  <c r="K211" i="4"/>
  <c r="K180" i="4"/>
  <c r="K131" i="4"/>
  <c r="K97" i="4"/>
  <c r="K164" i="4"/>
  <c r="K172" i="4"/>
  <c r="R19" i="4"/>
  <c r="F85" i="2"/>
  <c r="T19" i="4" s="1"/>
  <c r="I192" i="4"/>
  <c r="I157" i="4"/>
  <c r="I165" i="4"/>
  <c r="I140" i="4"/>
  <c r="I134" i="4"/>
  <c r="I138" i="4"/>
  <c r="I227" i="4"/>
  <c r="I207" i="4"/>
  <c r="I224" i="4"/>
  <c r="K83" i="4"/>
  <c r="K176" i="4"/>
  <c r="R255" i="2"/>
  <c r="T58" i="4" s="1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F82" i="7"/>
  <c r="F84" i="7"/>
  <c r="F86" i="7"/>
  <c r="F88" i="7"/>
  <c r="F90" i="7"/>
  <c r="F92" i="7"/>
  <c r="F94" i="7"/>
  <c r="F96" i="7"/>
  <c r="F98" i="7"/>
  <c r="F101" i="7"/>
  <c r="F105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F102" i="7"/>
  <c r="F106" i="7"/>
  <c r="F83" i="7"/>
  <c r="F87" i="7"/>
  <c r="F91" i="7"/>
  <c r="F95" i="7"/>
  <c r="F99" i="7"/>
  <c r="F107" i="7"/>
  <c r="F115" i="7"/>
  <c r="F119" i="7"/>
  <c r="F104" i="7"/>
  <c r="F109" i="7"/>
  <c r="F111" i="7"/>
  <c r="F113" i="7"/>
  <c r="F118" i="7"/>
  <c r="F108" i="7"/>
  <c r="F112" i="7"/>
  <c r="G122" i="7"/>
  <c r="F123" i="7"/>
  <c r="G126" i="7"/>
  <c r="F127" i="7"/>
  <c r="G130" i="7"/>
  <c r="F131" i="7"/>
  <c r="F89" i="7"/>
  <c r="F97" i="7"/>
  <c r="F103" i="7"/>
  <c r="F120" i="7"/>
  <c r="G123" i="7"/>
  <c r="F124" i="7"/>
  <c r="G127" i="7"/>
  <c r="F128" i="7"/>
  <c r="G131" i="7"/>
  <c r="F132" i="7"/>
  <c r="F114" i="7"/>
  <c r="F116" i="7"/>
  <c r="G124" i="7"/>
  <c r="F125" i="7"/>
  <c r="G132" i="7"/>
  <c r="F133" i="7"/>
  <c r="F135" i="7"/>
  <c r="F137" i="7"/>
  <c r="F139" i="7"/>
  <c r="F141" i="7"/>
  <c r="F143" i="7"/>
  <c r="F145" i="7"/>
  <c r="F147" i="7"/>
  <c r="F149" i="7"/>
  <c r="F151" i="7"/>
  <c r="F153" i="7"/>
  <c r="G157" i="7"/>
  <c r="F158" i="7"/>
  <c r="G161" i="7"/>
  <c r="F162" i="7"/>
  <c r="G165" i="7"/>
  <c r="F166" i="7"/>
  <c r="G169" i="7"/>
  <c r="F170" i="7"/>
  <c r="F85" i="7"/>
  <c r="F117" i="7"/>
  <c r="G121" i="7"/>
  <c r="F122" i="7"/>
  <c r="G129" i="7"/>
  <c r="F130" i="7"/>
  <c r="G134" i="7"/>
  <c r="G136" i="7"/>
  <c r="G138" i="7"/>
  <c r="G140" i="7"/>
  <c r="G142" i="7"/>
  <c r="G144" i="7"/>
  <c r="G146" i="7"/>
  <c r="G148" i="7"/>
  <c r="G150" i="7"/>
  <c r="G152" i="7"/>
  <c r="G154" i="7"/>
  <c r="G156" i="7"/>
  <c r="F157" i="7"/>
  <c r="G160" i="7"/>
  <c r="F161" i="7"/>
  <c r="G164" i="7"/>
  <c r="F165" i="7"/>
  <c r="G168" i="7"/>
  <c r="F169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F93" i="7"/>
  <c r="F126" i="7"/>
  <c r="G133" i="7"/>
  <c r="G137" i="7"/>
  <c r="G141" i="7"/>
  <c r="G145" i="7"/>
  <c r="G149" i="7"/>
  <c r="G153" i="7"/>
  <c r="G158" i="7"/>
  <c r="F159" i="7"/>
  <c r="G166" i="7"/>
  <c r="F167" i="7"/>
  <c r="F110" i="7"/>
  <c r="F121" i="7"/>
  <c r="G128" i="7"/>
  <c r="F136" i="7"/>
  <c r="F140" i="7"/>
  <c r="F144" i="7"/>
  <c r="F148" i="7"/>
  <c r="F152" i="7"/>
  <c r="G159" i="7"/>
  <c r="F160" i="7"/>
  <c r="G167" i="7"/>
  <c r="F168" i="7"/>
  <c r="F173" i="7"/>
  <c r="F175" i="7"/>
  <c r="F177" i="7"/>
  <c r="F179" i="7"/>
  <c r="F181" i="7"/>
  <c r="F183" i="7"/>
  <c r="F185" i="7"/>
  <c r="F187" i="7"/>
  <c r="F189" i="7"/>
  <c r="F191" i="7"/>
  <c r="F193" i="7"/>
  <c r="F195" i="7"/>
  <c r="G125" i="7"/>
  <c r="G135" i="7"/>
  <c r="G143" i="7"/>
  <c r="G151" i="7"/>
  <c r="F163" i="7"/>
  <c r="G170" i="7"/>
  <c r="F194" i="7"/>
  <c r="G197" i="7"/>
  <c r="G198" i="7"/>
  <c r="F199" i="7"/>
  <c r="G202" i="7"/>
  <c r="F203" i="7"/>
  <c r="G206" i="7"/>
  <c r="F207" i="7"/>
  <c r="G210" i="7"/>
  <c r="F211" i="7"/>
  <c r="G214" i="7"/>
  <c r="F215" i="7"/>
  <c r="G218" i="7"/>
  <c r="F219" i="7"/>
  <c r="G222" i="7"/>
  <c r="F223" i="7"/>
  <c r="G225" i="7"/>
  <c r="G226" i="7"/>
  <c r="G227" i="7"/>
  <c r="G228" i="7"/>
  <c r="G229" i="7"/>
  <c r="G230" i="7"/>
  <c r="F100" i="7"/>
  <c r="G120" i="7"/>
  <c r="F134" i="7"/>
  <c r="F142" i="7"/>
  <c r="F150" i="7"/>
  <c r="G155" i="7"/>
  <c r="F164" i="7"/>
  <c r="G171" i="7"/>
  <c r="F174" i="7"/>
  <c r="F178" i="7"/>
  <c r="F182" i="7"/>
  <c r="F186" i="7"/>
  <c r="F192" i="7"/>
  <c r="F197" i="7"/>
  <c r="F198" i="7"/>
  <c r="G201" i="7"/>
  <c r="F202" i="7"/>
  <c r="G205" i="7"/>
  <c r="F206" i="7"/>
  <c r="G209" i="7"/>
  <c r="F210" i="7"/>
  <c r="G213" i="7"/>
  <c r="F214" i="7"/>
  <c r="G217" i="7"/>
  <c r="F218" i="7"/>
  <c r="G221" i="7"/>
  <c r="F222" i="7"/>
  <c r="F225" i="7"/>
  <c r="F226" i="7"/>
  <c r="F227" i="7"/>
  <c r="F228" i="7"/>
  <c r="F229" i="7"/>
  <c r="F230" i="7"/>
  <c r="F138" i="7"/>
  <c r="F154" i="7"/>
  <c r="F172" i="7"/>
  <c r="F180" i="7"/>
  <c r="F188" i="7"/>
  <c r="G203" i="7"/>
  <c r="F204" i="7"/>
  <c r="G211" i="7"/>
  <c r="F212" i="7"/>
  <c r="G219" i="7"/>
  <c r="F220" i="7"/>
  <c r="G139" i="7"/>
  <c r="F155" i="7"/>
  <c r="G162" i="7"/>
  <c r="F190" i="7"/>
  <c r="G204" i="7"/>
  <c r="F205" i="7"/>
  <c r="G212" i="7"/>
  <c r="F213" i="7"/>
  <c r="G220" i="7"/>
  <c r="F221" i="7"/>
  <c r="F129" i="7"/>
  <c r="F184" i="7"/>
  <c r="F196" i="7"/>
  <c r="F200" i="7"/>
  <c r="G207" i="7"/>
  <c r="F216" i="7"/>
  <c r="G223" i="7"/>
  <c r="G200" i="7"/>
  <c r="G147" i="7"/>
  <c r="F171" i="7"/>
  <c r="F201" i="7"/>
  <c r="G208" i="7"/>
  <c r="F217" i="7"/>
  <c r="G224" i="7"/>
  <c r="F209" i="7"/>
  <c r="G216" i="7"/>
  <c r="G163" i="7"/>
  <c r="G199" i="7"/>
  <c r="F176" i="7"/>
  <c r="F208" i="7"/>
  <c r="G215" i="7"/>
  <c r="F146" i="7"/>
  <c r="F224" i="7"/>
  <c r="F156" i="7"/>
  <c r="I161" i="4"/>
  <c r="I105" i="4"/>
  <c r="I229" i="4"/>
  <c r="I181" i="4"/>
  <c r="I206" i="4"/>
  <c r="I208" i="4"/>
  <c r="I132" i="4"/>
  <c r="I179" i="4"/>
  <c r="I188" i="4"/>
  <c r="I119" i="4"/>
  <c r="K146" i="4"/>
  <c r="K98" i="4"/>
  <c r="L1035" i="2"/>
  <c r="L1033" i="2"/>
  <c r="L1036" i="2" s="1"/>
  <c r="R1031" i="2"/>
  <c r="O1034" i="2" s="1"/>
  <c r="P1034" i="2" s="1"/>
  <c r="R1032" i="2" s="1"/>
  <c r="R1028" i="2"/>
  <c r="P1032" i="2"/>
  <c r="R1030" i="2"/>
  <c r="O1033" i="2" s="1"/>
  <c r="P1033" i="2" s="1"/>
  <c r="R1027" i="2"/>
  <c r="D1032" i="2"/>
  <c r="F1032" i="2"/>
  <c r="R1026" i="2"/>
  <c r="F1034" i="2"/>
  <c r="L255" i="2"/>
  <c r="T57" i="4" s="1"/>
  <c r="X119" i="2"/>
  <c r="T30" i="4" s="1"/>
  <c r="F34" i="2"/>
  <c r="T7" i="4" s="1"/>
  <c r="I74" i="4"/>
  <c r="I67" i="4"/>
  <c r="I68" i="4"/>
  <c r="I64" i="4"/>
  <c r="I60" i="4"/>
  <c r="I73" i="4"/>
  <c r="I59" i="4"/>
  <c r="I71" i="4"/>
  <c r="I78" i="4"/>
  <c r="I61" i="4"/>
  <c r="I80" i="4"/>
  <c r="I76" i="4"/>
  <c r="I81" i="4"/>
  <c r="I75" i="4"/>
  <c r="I82" i="4"/>
  <c r="I58" i="4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F57" i="7"/>
  <c r="F61" i="7"/>
  <c r="F65" i="7"/>
  <c r="F69" i="7"/>
  <c r="F73" i="7"/>
  <c r="F77" i="7"/>
  <c r="F81" i="7"/>
  <c r="F58" i="7"/>
  <c r="F62" i="7"/>
  <c r="F66" i="7"/>
  <c r="F70" i="7"/>
  <c r="F74" i="7"/>
  <c r="F78" i="7"/>
  <c r="F55" i="7"/>
  <c r="F63" i="7"/>
  <c r="F71" i="7"/>
  <c r="F79" i="7"/>
  <c r="F56" i="7"/>
  <c r="F64" i="7"/>
  <c r="F72" i="7"/>
  <c r="F80" i="7"/>
  <c r="F59" i="7"/>
  <c r="F67" i="7"/>
  <c r="F75" i="7"/>
  <c r="F60" i="7"/>
  <c r="F68" i="7"/>
  <c r="F76" i="7"/>
  <c r="I69" i="4"/>
  <c r="I63" i="4"/>
  <c r="I57" i="4"/>
  <c r="I56" i="4"/>
  <c r="I70" i="4"/>
  <c r="I62" i="4"/>
  <c r="I77" i="4"/>
  <c r="I79" i="4"/>
  <c r="I65" i="4"/>
  <c r="I72" i="4"/>
  <c r="I66" i="4"/>
  <c r="F67" i="2"/>
  <c r="R15" i="4" s="1"/>
  <c r="L15" i="4"/>
  <c r="K182" i="4" s="1"/>
  <c r="X34" i="2"/>
  <c r="T10" i="4" s="1"/>
  <c r="R10" i="4"/>
  <c r="X51" i="2"/>
  <c r="T14" i="4" s="1"/>
  <c r="R14" i="4"/>
  <c r="F102" i="2"/>
  <c r="T23" i="4" s="1"/>
  <c r="R23" i="4"/>
  <c r="R17" i="2"/>
  <c r="T5" i="4" s="1"/>
  <c r="L50" i="2"/>
  <c r="R12" i="4" s="1"/>
  <c r="P15" i="4"/>
  <c r="O138" i="4" s="1"/>
  <c r="L119" i="2"/>
  <c r="T28" i="4" s="1"/>
  <c r="R101" i="2"/>
  <c r="R25" i="4" s="1"/>
  <c r="R51" i="2"/>
  <c r="T13" i="4" s="1"/>
  <c r="R84" i="2"/>
  <c r="R21" i="4" s="1"/>
  <c r="L85" i="2"/>
  <c r="T20" i="4" s="1"/>
  <c r="R20" i="4"/>
  <c r="P21" i="4"/>
  <c r="P25" i="4"/>
  <c r="P12" i="4"/>
  <c r="F51" i="2"/>
  <c r="T11" i="4" s="1"/>
  <c r="L68" i="2"/>
  <c r="T16" i="4" s="1"/>
  <c r="R16" i="4"/>
  <c r="R170" i="2"/>
  <c r="T41" i="4" s="1"/>
  <c r="F17" i="2"/>
  <c r="T3" i="4" s="1"/>
  <c r="X235" i="2"/>
  <c r="R67" i="2"/>
  <c r="R17" i="4" s="1"/>
  <c r="I17" i="4"/>
  <c r="R153" i="2"/>
  <c r="T37" i="4" s="1"/>
  <c r="L234" i="2"/>
  <c r="L237" i="2" s="1"/>
  <c r="L236" i="2"/>
  <c r="P9" i="4"/>
  <c r="AB12" i="4" s="1"/>
  <c r="I46" i="4"/>
  <c r="I27" i="4"/>
  <c r="I34" i="4"/>
  <c r="I54" i="4"/>
  <c r="I49" i="4"/>
  <c r="I7" i="4"/>
  <c r="I23" i="4"/>
  <c r="I12" i="4"/>
  <c r="I6" i="4"/>
  <c r="I42" i="4"/>
  <c r="I11" i="4"/>
  <c r="I3" i="4"/>
  <c r="I44" i="4"/>
  <c r="P18" i="4"/>
  <c r="I21" i="4"/>
  <c r="I26" i="4"/>
  <c r="I13" i="4"/>
  <c r="I40" i="4"/>
  <c r="I16" i="4"/>
  <c r="I53" i="4"/>
  <c r="I47" i="4"/>
  <c r="I39" i="4"/>
  <c r="I41" i="4"/>
  <c r="I4" i="4"/>
  <c r="I22" i="4"/>
  <c r="I43" i="4"/>
  <c r="X236" i="2"/>
  <c r="X234" i="2"/>
  <c r="I45" i="4"/>
  <c r="F5" i="7"/>
  <c r="F9" i="7"/>
  <c r="F13" i="7"/>
  <c r="F17" i="7"/>
  <c r="F21" i="7"/>
  <c r="F25" i="7"/>
  <c r="F29" i="7"/>
  <c r="G11" i="7"/>
  <c r="G27" i="7"/>
  <c r="F34" i="7"/>
  <c r="F38" i="7"/>
  <c r="G26" i="7"/>
  <c r="F39" i="7"/>
  <c r="F43" i="7"/>
  <c r="G8" i="7"/>
  <c r="G35" i="7"/>
  <c r="G5" i="7"/>
  <c r="G28" i="7"/>
  <c r="G43" i="7"/>
  <c r="F49" i="7"/>
  <c r="G45" i="7"/>
  <c r="G53" i="7"/>
  <c r="G25" i="7"/>
  <c r="G50" i="7"/>
  <c r="G22" i="7"/>
  <c r="F52" i="7"/>
  <c r="F6" i="7"/>
  <c r="F10" i="7"/>
  <c r="F14" i="7"/>
  <c r="F18" i="7"/>
  <c r="F22" i="7"/>
  <c r="F26" i="7"/>
  <c r="F30" i="7"/>
  <c r="G15" i="7"/>
  <c r="F31" i="7"/>
  <c r="F35" i="7"/>
  <c r="G10" i="7"/>
  <c r="G29" i="7"/>
  <c r="F40" i="7"/>
  <c r="F44" i="7"/>
  <c r="G12" i="7"/>
  <c r="G38" i="7"/>
  <c r="G9" i="7"/>
  <c r="G31" i="7"/>
  <c r="G21" i="7"/>
  <c r="G52" i="7"/>
  <c r="G47" i="7"/>
  <c r="F54" i="7"/>
  <c r="G40" i="7"/>
  <c r="F51" i="7"/>
  <c r="G41" i="7"/>
  <c r="G46" i="7"/>
  <c r="F3" i="7"/>
  <c r="F7" i="7"/>
  <c r="F11" i="7"/>
  <c r="F15" i="7"/>
  <c r="F19" i="7"/>
  <c r="F23" i="7"/>
  <c r="F27" i="7"/>
  <c r="G3" i="7"/>
  <c r="G19" i="7"/>
  <c r="F32" i="7"/>
  <c r="F36" i="7"/>
  <c r="G13" i="7"/>
  <c r="G33" i="7"/>
  <c r="F41" i="7"/>
  <c r="F45" i="7"/>
  <c r="G30" i="7"/>
  <c r="G42" i="7"/>
  <c r="G20" i="7"/>
  <c r="G34" i="7"/>
  <c r="G44" i="7"/>
  <c r="F53" i="7"/>
  <c r="G49" i="7"/>
  <c r="G6" i="7"/>
  <c r="F46" i="7"/>
  <c r="G54" i="7"/>
  <c r="G2" i="7"/>
  <c r="G36" i="7"/>
  <c r="F4" i="7"/>
  <c r="F8" i="7"/>
  <c r="F12" i="7"/>
  <c r="F16" i="7"/>
  <c r="F20" i="7"/>
  <c r="F24" i="7"/>
  <c r="F28" i="7"/>
  <c r="G7" i="7"/>
  <c r="G23" i="7"/>
  <c r="F33" i="7"/>
  <c r="F37" i="7"/>
  <c r="G16" i="7"/>
  <c r="G37" i="7"/>
  <c r="F42" i="7"/>
  <c r="G4" i="7"/>
  <c r="G32" i="7"/>
  <c r="F2" i="7"/>
  <c r="G24" i="7"/>
  <c r="G39" i="7"/>
  <c r="F47" i="7"/>
  <c r="G18" i="7"/>
  <c r="F50" i="7"/>
  <c r="G17" i="7"/>
  <c r="F48" i="7"/>
  <c r="G14" i="7"/>
  <c r="G48" i="7"/>
  <c r="G51" i="7"/>
  <c r="I18" i="4"/>
  <c r="I24" i="4"/>
  <c r="I55" i="4"/>
  <c r="I33" i="4"/>
  <c r="I8" i="4"/>
  <c r="I19" i="4"/>
  <c r="I52" i="4"/>
  <c r="I31" i="4"/>
  <c r="I25" i="4"/>
  <c r="I38" i="4"/>
  <c r="I50" i="4"/>
  <c r="I36" i="4"/>
  <c r="I48" i="4"/>
  <c r="X233" i="2"/>
  <c r="I37" i="4"/>
  <c r="R33" i="2"/>
  <c r="R9" i="4" s="1"/>
  <c r="Q112" i="4" s="1"/>
  <c r="L9" i="4"/>
  <c r="K209" i="4" s="1"/>
  <c r="P17" i="4"/>
  <c r="X67" i="2"/>
  <c r="R18" i="4" s="1"/>
  <c r="I29" i="4"/>
  <c r="I30" i="4"/>
  <c r="I51" i="4"/>
  <c r="I28" i="4"/>
  <c r="I15" i="4"/>
  <c r="I20" i="4"/>
  <c r="I35" i="4"/>
  <c r="I10" i="4"/>
  <c r="I14" i="4"/>
  <c r="I5" i="4"/>
  <c r="I32" i="4"/>
  <c r="I9" i="4"/>
  <c r="O87" i="4" l="1"/>
  <c r="O146" i="4"/>
  <c r="O89" i="4"/>
  <c r="O168" i="4"/>
  <c r="O86" i="4"/>
  <c r="O231" i="4"/>
  <c r="O181" i="4"/>
  <c r="O192" i="4"/>
  <c r="O120" i="4"/>
  <c r="O102" i="4"/>
  <c r="O136" i="4"/>
  <c r="O211" i="4"/>
  <c r="O203" i="4"/>
  <c r="O183" i="4"/>
  <c r="O142" i="4"/>
  <c r="O190" i="4"/>
  <c r="O144" i="4"/>
  <c r="O160" i="4"/>
  <c r="AB26" i="4"/>
  <c r="Q85" i="4"/>
  <c r="Q94" i="4"/>
  <c r="Q115" i="4"/>
  <c r="Q134" i="4"/>
  <c r="Q138" i="4"/>
  <c r="Q175" i="4"/>
  <c r="Q141" i="4"/>
  <c r="Q226" i="4"/>
  <c r="Q163" i="4"/>
  <c r="Q202" i="4"/>
  <c r="Q184" i="4"/>
  <c r="Q219" i="4"/>
  <c r="Q113" i="4"/>
  <c r="Q136" i="4"/>
  <c r="Q144" i="4"/>
  <c r="Q224" i="4"/>
  <c r="Q204" i="4"/>
  <c r="Q208" i="4"/>
  <c r="O97" i="4"/>
  <c r="O152" i="4"/>
  <c r="O110" i="4"/>
  <c r="O96" i="4"/>
  <c r="O131" i="4"/>
  <c r="O227" i="4"/>
  <c r="O119" i="4"/>
  <c r="O202" i="4"/>
  <c r="O228" i="4"/>
  <c r="O114" i="4"/>
  <c r="O129" i="4"/>
  <c r="O187" i="4"/>
  <c r="O157" i="4"/>
  <c r="O219" i="4"/>
  <c r="O169" i="4"/>
  <c r="Q88" i="4"/>
  <c r="Q149" i="4"/>
  <c r="Q152" i="4"/>
  <c r="Q105" i="4"/>
  <c r="Q146" i="4"/>
  <c r="Q194" i="4"/>
  <c r="Q221" i="4"/>
  <c r="Q124" i="4"/>
  <c r="Q143" i="4"/>
  <c r="Q147" i="4"/>
  <c r="Q121" i="4"/>
  <c r="Q151" i="4"/>
  <c r="Q192" i="4"/>
  <c r="Q216" i="4"/>
  <c r="Q197" i="4"/>
  <c r="Q119" i="4"/>
  <c r="Q169" i="4"/>
  <c r="Q145" i="4"/>
  <c r="AB27" i="4"/>
  <c r="K221" i="4"/>
  <c r="K229" i="4"/>
  <c r="K141" i="4"/>
  <c r="K202" i="4"/>
  <c r="K133" i="4"/>
  <c r="K219" i="4"/>
  <c r="K168" i="4"/>
  <c r="K84" i="4"/>
  <c r="K206" i="4"/>
  <c r="K111" i="4"/>
  <c r="K151" i="4"/>
  <c r="K185" i="4"/>
  <c r="O83" i="4"/>
  <c r="O134" i="4"/>
  <c r="O128" i="4"/>
  <c r="O99" i="4"/>
  <c r="O93" i="4"/>
  <c r="O143" i="4"/>
  <c r="O164" i="4"/>
  <c r="O166" i="4"/>
  <c r="O103" i="4"/>
  <c r="O107" i="4"/>
  <c r="O216" i="4"/>
  <c r="O116" i="4"/>
  <c r="O185" i="4"/>
  <c r="O215" i="4"/>
  <c r="O197" i="4"/>
  <c r="O170" i="4"/>
  <c r="O149" i="4"/>
  <c r="O217" i="4"/>
  <c r="O193" i="4"/>
  <c r="O186" i="4"/>
  <c r="O221" i="4"/>
  <c r="O167" i="4"/>
  <c r="O191" i="4"/>
  <c r="O100" i="4"/>
  <c r="O175" i="4"/>
  <c r="O141" i="4"/>
  <c r="O194" i="4"/>
  <c r="O147" i="4"/>
  <c r="O140" i="4"/>
  <c r="O132" i="4"/>
  <c r="O206" i="4"/>
  <c r="O204" i="4"/>
  <c r="O156" i="4"/>
  <c r="O222" i="4"/>
  <c r="O172" i="4"/>
  <c r="O195" i="4"/>
  <c r="O158" i="4"/>
  <c r="O230" i="4"/>
  <c r="K162" i="4"/>
  <c r="K228" i="4"/>
  <c r="Q157" i="4"/>
  <c r="Q84" i="4"/>
  <c r="Q164" i="4"/>
  <c r="Q212" i="4"/>
  <c r="Q142" i="4"/>
  <c r="Q229" i="4"/>
  <c r="Q140" i="4"/>
  <c r="Q170" i="4"/>
  <c r="Q174" i="4"/>
  <c r="Q86" i="4"/>
  <c r="Q92" i="4"/>
  <c r="Q167" i="4"/>
  <c r="Q96" i="4"/>
  <c r="Q231" i="4"/>
  <c r="Q120" i="4"/>
  <c r="Q95" i="4"/>
  <c r="Q110" i="4"/>
  <c r="Q193" i="4"/>
  <c r="Q158" i="4"/>
  <c r="Q223" i="4"/>
  <c r="Q185" i="4"/>
  <c r="Q117" i="4"/>
  <c r="Q106" i="4"/>
  <c r="Q98" i="4"/>
  <c r="Q127" i="4"/>
  <c r="Q139" i="4"/>
  <c r="Q207" i="4"/>
  <c r="Q206" i="4"/>
  <c r="Q165" i="4"/>
  <c r="Q162" i="4"/>
  <c r="Q213" i="4"/>
  <c r="Q222" i="4"/>
  <c r="Q160" i="4"/>
  <c r="Q156" i="4"/>
  <c r="Q186" i="4"/>
  <c r="Q116" i="4"/>
  <c r="Q188" i="4"/>
  <c r="K119" i="4"/>
  <c r="K163" i="4"/>
  <c r="K203" i="4"/>
  <c r="K220" i="4"/>
  <c r="K99" i="4"/>
  <c r="K177" i="4"/>
  <c r="K167" i="4"/>
  <c r="K197" i="4"/>
  <c r="K148" i="4"/>
  <c r="K100" i="4"/>
  <c r="K149" i="4"/>
  <c r="K138" i="4"/>
  <c r="K125" i="4"/>
  <c r="K94" i="4"/>
  <c r="K171" i="4"/>
  <c r="K117" i="4"/>
  <c r="K121" i="4"/>
  <c r="K200" i="4"/>
  <c r="K215" i="4"/>
  <c r="K156" i="4"/>
  <c r="K214" i="4"/>
  <c r="K150" i="4"/>
  <c r="K120" i="4"/>
  <c r="K93" i="4"/>
  <c r="K231" i="4"/>
  <c r="K179" i="4"/>
  <c r="K102" i="4"/>
  <c r="K104" i="4"/>
  <c r="K153" i="4"/>
  <c r="K195" i="4"/>
  <c r="K130" i="4"/>
  <c r="O161" i="4"/>
  <c r="O155" i="4"/>
  <c r="O104" i="4"/>
  <c r="O95" i="4"/>
  <c r="O124" i="4"/>
  <c r="O111" i="4"/>
  <c r="O154" i="4"/>
  <c r="O180" i="4"/>
  <c r="O199" i="4"/>
  <c r="O173" i="4"/>
  <c r="O210" i="4"/>
  <c r="O189" i="4"/>
  <c r="O101" i="4"/>
  <c r="O178" i="4"/>
  <c r="O162" i="4"/>
  <c r="O150" i="4"/>
  <c r="O213" i="4"/>
  <c r="O148" i="4"/>
  <c r="O208" i="4"/>
  <c r="Q171" i="4"/>
  <c r="Q161" i="4"/>
  <c r="Q181" i="4"/>
  <c r="Q99" i="4"/>
  <c r="Q101" i="4"/>
  <c r="Q102" i="4"/>
  <c r="Q128" i="4"/>
  <c r="Q196" i="4"/>
  <c r="Q190" i="4"/>
  <c r="Q203" i="4"/>
  <c r="Q189" i="4"/>
  <c r="Q228" i="4"/>
  <c r="Q137" i="4"/>
  <c r="Q200" i="4"/>
  <c r="Q183" i="4"/>
  <c r="Q209" i="4"/>
  <c r="Q126" i="4"/>
  <c r="Q148" i="4"/>
  <c r="Q187" i="4"/>
  <c r="AB13" i="4"/>
  <c r="O85" i="4"/>
  <c r="O105" i="4"/>
  <c r="O84" i="4"/>
  <c r="O225" i="4"/>
  <c r="O109" i="4"/>
  <c r="O226" i="4"/>
  <c r="O90" i="4"/>
  <c r="O113" i="4"/>
  <c r="O123" i="4"/>
  <c r="O98" i="4"/>
  <c r="O127" i="4"/>
  <c r="O179" i="4"/>
  <c r="O177" i="4"/>
  <c r="O184" i="4"/>
  <c r="O182" i="4"/>
  <c r="O224" i="4"/>
  <c r="O126" i="4"/>
  <c r="O115" i="4"/>
  <c r="O200" i="4"/>
  <c r="O214" i="4"/>
  <c r="O188" i="4"/>
  <c r="K169" i="4"/>
  <c r="K223" i="4"/>
  <c r="Q83" i="4"/>
  <c r="Q114" i="4"/>
  <c r="Q198" i="4"/>
  <c r="Q109" i="4"/>
  <c r="Q103" i="4"/>
  <c r="Q93" i="4"/>
  <c r="Q211" i="4"/>
  <c r="Q182" i="4"/>
  <c r="Q230" i="4"/>
  <c r="Q220" i="4"/>
  <c r="Q100" i="4"/>
  <c r="Q150" i="4"/>
  <c r="Q125" i="4"/>
  <c r="Q107" i="4"/>
  <c r="Q130" i="4"/>
  <c r="Q214" i="4"/>
  <c r="Q166" i="4"/>
  <c r="Q153" i="4"/>
  <c r="Q123" i="4"/>
  <c r="K144" i="4"/>
  <c r="K170" i="4"/>
  <c r="K112" i="4"/>
  <c r="K217" i="4"/>
  <c r="K189" i="4"/>
  <c r="K186" i="4"/>
  <c r="K137" i="4"/>
  <c r="AB10" i="4"/>
  <c r="K152" i="4"/>
  <c r="K158" i="4"/>
  <c r="K124" i="4"/>
  <c r="K216" i="4"/>
  <c r="K105" i="4"/>
  <c r="K113" i="4"/>
  <c r="K140" i="4"/>
  <c r="K188" i="4"/>
  <c r="K227" i="4"/>
  <c r="K96" i="4"/>
  <c r="K147" i="4"/>
  <c r="K103" i="4"/>
  <c r="K165" i="4"/>
  <c r="K128" i="4"/>
  <c r="K181" i="4"/>
  <c r="K226" i="4"/>
  <c r="K207" i="4"/>
  <c r="K89" i="4"/>
  <c r="K210" i="4"/>
  <c r="K118" i="4"/>
  <c r="K213" i="4"/>
  <c r="K174" i="4"/>
  <c r="K86" i="4"/>
  <c r="K193" i="4"/>
  <c r="K155" i="4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B83" i="7"/>
  <c r="B85" i="7"/>
  <c r="B87" i="7"/>
  <c r="B89" i="7"/>
  <c r="B91" i="7"/>
  <c r="B93" i="7"/>
  <c r="B95" i="7"/>
  <c r="B97" i="7"/>
  <c r="B99" i="7"/>
  <c r="B100" i="7"/>
  <c r="B104" i="7"/>
  <c r="B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B101" i="7"/>
  <c r="B105" i="7"/>
  <c r="B82" i="7"/>
  <c r="B86" i="7"/>
  <c r="B90" i="7"/>
  <c r="B94" i="7"/>
  <c r="B98" i="7"/>
  <c r="B102" i="7"/>
  <c r="B118" i="7"/>
  <c r="B107" i="7"/>
  <c r="B110" i="7"/>
  <c r="B112" i="7"/>
  <c r="B114" i="7"/>
  <c r="B117" i="7"/>
  <c r="B103" i="7"/>
  <c r="B111" i="7"/>
  <c r="B115" i="7"/>
  <c r="C121" i="7"/>
  <c r="B122" i="7"/>
  <c r="C125" i="7"/>
  <c r="B126" i="7"/>
  <c r="C129" i="7"/>
  <c r="B130" i="7"/>
  <c r="C133" i="7"/>
  <c r="B84" i="7"/>
  <c r="B92" i="7"/>
  <c r="B116" i="7"/>
  <c r="C122" i="7"/>
  <c r="B123" i="7"/>
  <c r="C126" i="7"/>
  <c r="B127" i="7"/>
  <c r="C130" i="7"/>
  <c r="B131" i="7"/>
  <c r="B109" i="7"/>
  <c r="C127" i="7"/>
  <c r="B128" i="7"/>
  <c r="B134" i="7"/>
  <c r="B136" i="7"/>
  <c r="B138" i="7"/>
  <c r="B140" i="7"/>
  <c r="B142" i="7"/>
  <c r="B144" i="7"/>
  <c r="B146" i="7"/>
  <c r="B148" i="7"/>
  <c r="B150" i="7"/>
  <c r="B152" i="7"/>
  <c r="B154" i="7"/>
  <c r="C156" i="7"/>
  <c r="B157" i="7"/>
  <c r="C160" i="7"/>
  <c r="B161" i="7"/>
  <c r="C164" i="7"/>
  <c r="B165" i="7"/>
  <c r="C168" i="7"/>
  <c r="B169" i="7"/>
  <c r="C172" i="7"/>
  <c r="B96" i="7"/>
  <c r="C124" i="7"/>
  <c r="B125" i="7"/>
  <c r="C132" i="7"/>
  <c r="B133" i="7"/>
  <c r="C135" i="7"/>
  <c r="C137" i="7"/>
  <c r="C139" i="7"/>
  <c r="C141" i="7"/>
  <c r="C143" i="7"/>
  <c r="C145" i="7"/>
  <c r="C147" i="7"/>
  <c r="C149" i="7"/>
  <c r="C151" i="7"/>
  <c r="C153" i="7"/>
  <c r="C155" i="7"/>
  <c r="B156" i="7"/>
  <c r="C159" i="7"/>
  <c r="B160" i="7"/>
  <c r="C163" i="7"/>
  <c r="B164" i="7"/>
  <c r="C167" i="7"/>
  <c r="B168" i="7"/>
  <c r="C171" i="7"/>
  <c r="B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B121" i="7"/>
  <c r="C128" i="7"/>
  <c r="C136" i="7"/>
  <c r="C140" i="7"/>
  <c r="C144" i="7"/>
  <c r="C148" i="7"/>
  <c r="C152" i="7"/>
  <c r="C161" i="7"/>
  <c r="B162" i="7"/>
  <c r="C169" i="7"/>
  <c r="B170" i="7"/>
  <c r="B119" i="7"/>
  <c r="C123" i="7"/>
  <c r="B132" i="7"/>
  <c r="B135" i="7"/>
  <c r="B139" i="7"/>
  <c r="B143" i="7"/>
  <c r="B147" i="7"/>
  <c r="B151" i="7"/>
  <c r="B155" i="7"/>
  <c r="C162" i="7"/>
  <c r="B163" i="7"/>
  <c r="C170" i="7"/>
  <c r="B171" i="7"/>
  <c r="B174" i="7"/>
  <c r="B176" i="7"/>
  <c r="B178" i="7"/>
  <c r="B180" i="7"/>
  <c r="B182" i="7"/>
  <c r="B184" i="7"/>
  <c r="B186" i="7"/>
  <c r="B188" i="7"/>
  <c r="B190" i="7"/>
  <c r="B192" i="7"/>
  <c r="B194" i="7"/>
  <c r="B196" i="7"/>
  <c r="C197" i="7"/>
  <c r="B88" i="7"/>
  <c r="B106" i="7"/>
  <c r="B129" i="7"/>
  <c r="C138" i="7"/>
  <c r="C146" i="7"/>
  <c r="C154" i="7"/>
  <c r="B158" i="7"/>
  <c r="C165" i="7"/>
  <c r="B189" i="7"/>
  <c r="B198" i="7"/>
  <c r="C201" i="7"/>
  <c r="B202" i="7"/>
  <c r="C205" i="7"/>
  <c r="B206" i="7"/>
  <c r="C209" i="7"/>
  <c r="B210" i="7"/>
  <c r="C213" i="7"/>
  <c r="B214" i="7"/>
  <c r="C217" i="7"/>
  <c r="B218" i="7"/>
  <c r="C221" i="7"/>
  <c r="B222" i="7"/>
  <c r="C225" i="7"/>
  <c r="C226" i="7"/>
  <c r="C227" i="7"/>
  <c r="C228" i="7"/>
  <c r="C229" i="7"/>
  <c r="C230" i="7"/>
  <c r="B113" i="7"/>
  <c r="B124" i="7"/>
  <c r="C131" i="7"/>
  <c r="B137" i="7"/>
  <c r="B145" i="7"/>
  <c r="B153" i="7"/>
  <c r="B159" i="7"/>
  <c r="C166" i="7"/>
  <c r="B173" i="7"/>
  <c r="B177" i="7"/>
  <c r="B181" i="7"/>
  <c r="B185" i="7"/>
  <c r="B195" i="7"/>
  <c r="C200" i="7"/>
  <c r="B201" i="7"/>
  <c r="C204" i="7"/>
  <c r="B205" i="7"/>
  <c r="C208" i="7"/>
  <c r="B209" i="7"/>
  <c r="C212" i="7"/>
  <c r="B213" i="7"/>
  <c r="C216" i="7"/>
  <c r="B217" i="7"/>
  <c r="C220" i="7"/>
  <c r="B221" i="7"/>
  <c r="C224" i="7"/>
  <c r="B225" i="7"/>
  <c r="B226" i="7"/>
  <c r="B227" i="7"/>
  <c r="B228" i="7"/>
  <c r="B229" i="7"/>
  <c r="B230" i="7"/>
  <c r="B149" i="7"/>
  <c r="C158" i="7"/>
  <c r="B175" i="7"/>
  <c r="B183" i="7"/>
  <c r="B197" i="7"/>
  <c r="C198" i="7"/>
  <c r="B199" i="7"/>
  <c r="C206" i="7"/>
  <c r="B207" i="7"/>
  <c r="C214" i="7"/>
  <c r="B215" i="7"/>
  <c r="C222" i="7"/>
  <c r="B223" i="7"/>
  <c r="B120" i="7"/>
  <c r="C134" i="7"/>
  <c r="C150" i="7"/>
  <c r="B166" i="7"/>
  <c r="C199" i="7"/>
  <c r="B200" i="7"/>
  <c r="C207" i="7"/>
  <c r="B208" i="7"/>
  <c r="C215" i="7"/>
  <c r="B216" i="7"/>
  <c r="C223" i="7"/>
  <c r="B224" i="7"/>
  <c r="B141" i="7"/>
  <c r="B167" i="7"/>
  <c r="B179" i="7"/>
  <c r="C202" i="7"/>
  <c r="B211" i="7"/>
  <c r="C218" i="7"/>
  <c r="C142" i="7"/>
  <c r="B204" i="7"/>
  <c r="C211" i="7"/>
  <c r="C157" i="7"/>
  <c r="C203" i="7"/>
  <c r="B212" i="7"/>
  <c r="C219" i="7"/>
  <c r="B193" i="7"/>
  <c r="B220" i="7"/>
  <c r="B187" i="7"/>
  <c r="B191" i="7"/>
  <c r="B203" i="7"/>
  <c r="C210" i="7"/>
  <c r="B219" i="7"/>
  <c r="O91" i="4"/>
  <c r="O88" i="4"/>
  <c r="O94" i="4"/>
  <c r="O205" i="4"/>
  <c r="O198" i="4"/>
  <c r="O218" i="4"/>
  <c r="O106" i="4"/>
  <c r="O229" i="4"/>
  <c r="O171" i="4"/>
  <c r="O92" i="4"/>
  <c r="O133" i="4"/>
  <c r="O223" i="4"/>
  <c r="O118" i="4"/>
  <c r="O112" i="4"/>
  <c r="O121" i="4"/>
  <c r="O207" i="4"/>
  <c r="O108" i="4"/>
  <c r="O145" i="4"/>
  <c r="O135" i="4"/>
  <c r="O220" i="4"/>
  <c r="O212" i="4"/>
  <c r="O163" i="4"/>
  <c r="O139" i="4"/>
  <c r="O137" i="4"/>
  <c r="O196" i="4"/>
  <c r="O117" i="4"/>
  <c r="O125" i="4"/>
  <c r="O153" i="4"/>
  <c r="O209" i="4"/>
  <c r="O174" i="4"/>
  <c r="O130" i="4"/>
  <c r="O159" i="4"/>
  <c r="O165" i="4"/>
  <c r="O201" i="4"/>
  <c r="O122" i="4"/>
  <c r="O176" i="4"/>
  <c r="O151" i="4"/>
  <c r="K90" i="4"/>
  <c r="K154" i="4"/>
  <c r="Q155" i="4"/>
  <c r="Q91" i="4"/>
  <c r="Q97" i="4"/>
  <c r="Q225" i="4"/>
  <c r="Q131" i="4"/>
  <c r="Q168" i="4"/>
  <c r="Q154" i="4"/>
  <c r="Q132" i="4"/>
  <c r="Q89" i="4"/>
  <c r="Q104" i="4"/>
  <c r="Q87" i="4"/>
  <c r="Q218" i="4"/>
  <c r="Q172" i="4"/>
  <c r="Q191" i="4"/>
  <c r="Q90" i="4"/>
  <c r="Q177" i="4"/>
  <c r="Q179" i="4"/>
  <c r="Q215" i="4"/>
  <c r="Q180" i="4"/>
  <c r="Q135" i="4"/>
  <c r="Q199" i="4"/>
  <c r="Q173" i="4"/>
  <c r="Q217" i="4"/>
  <c r="Q205" i="4"/>
  <c r="Q111" i="4"/>
  <c r="Q159" i="4"/>
  <c r="Q108" i="4"/>
  <c r="Q176" i="4"/>
  <c r="Q122" i="4"/>
  <c r="Q118" i="4"/>
  <c r="Q129" i="4"/>
  <c r="Q201" i="4"/>
  <c r="Q178" i="4"/>
  <c r="Q133" i="4"/>
  <c r="Q210" i="4"/>
  <c r="Q195" i="4"/>
  <c r="Q227" i="4"/>
  <c r="K208" i="4"/>
  <c r="K87" i="4"/>
  <c r="K123" i="4"/>
  <c r="K230" i="4"/>
  <c r="K92" i="4"/>
  <c r="K106" i="4"/>
  <c r="K173" i="4"/>
  <c r="K134" i="4"/>
  <c r="K101" i="4"/>
  <c r="K108" i="4"/>
  <c r="K225" i="4"/>
  <c r="K204" i="4"/>
  <c r="K139" i="4"/>
  <c r="K91" i="4"/>
  <c r="K143" i="4"/>
  <c r="K132" i="4"/>
  <c r="K142" i="4"/>
  <c r="K129" i="4"/>
  <c r="K222" i="4"/>
  <c r="K212" i="4"/>
  <c r="K122" i="4"/>
  <c r="K187" i="4"/>
  <c r="AB24" i="4"/>
  <c r="K218" i="4"/>
  <c r="K198" i="4"/>
  <c r="K136" i="4"/>
  <c r="K110" i="4"/>
  <c r="K194" i="4"/>
  <c r="K161" i="4"/>
  <c r="K145" i="4"/>
  <c r="K166" i="4"/>
  <c r="K160" i="4"/>
  <c r="L1037" i="2"/>
  <c r="R1034" i="2"/>
  <c r="F1035" i="2"/>
  <c r="F1033" i="2"/>
  <c r="F1036" i="2" s="1"/>
  <c r="R1035" i="2"/>
  <c r="R1033" i="2"/>
  <c r="R1036" i="2" s="1"/>
  <c r="K61" i="4"/>
  <c r="O77" i="4"/>
  <c r="O69" i="4"/>
  <c r="Q78" i="4"/>
  <c r="Q71" i="4"/>
  <c r="Q62" i="4"/>
  <c r="K79" i="4"/>
  <c r="O57" i="4"/>
  <c r="K68" i="4"/>
  <c r="O66" i="4"/>
  <c r="O75" i="4"/>
  <c r="O70" i="4"/>
  <c r="O80" i="4"/>
  <c r="O81" i="4"/>
  <c r="K63" i="4"/>
  <c r="K58" i="4"/>
  <c r="Q56" i="4"/>
  <c r="Q68" i="4"/>
  <c r="Q58" i="4"/>
  <c r="Q79" i="4"/>
  <c r="Q65" i="4"/>
  <c r="Q70" i="4"/>
  <c r="Q82" i="4"/>
  <c r="K57" i="4"/>
  <c r="K67" i="4"/>
  <c r="K65" i="4"/>
  <c r="K74" i="4"/>
  <c r="O63" i="4"/>
  <c r="O74" i="4"/>
  <c r="O68" i="4"/>
  <c r="O78" i="4"/>
  <c r="O60" i="4"/>
  <c r="O56" i="4"/>
  <c r="K82" i="4"/>
  <c r="K72" i="4"/>
  <c r="Q72" i="4"/>
  <c r="Q61" i="4"/>
  <c r="Q64" i="4"/>
  <c r="Q60" i="4"/>
  <c r="Q73" i="4"/>
  <c r="Q75" i="4"/>
  <c r="K75" i="4"/>
  <c r="K77" i="4"/>
  <c r="K66" i="4"/>
  <c r="K56" i="4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B56" i="7"/>
  <c r="B60" i="7"/>
  <c r="B64" i="7"/>
  <c r="B68" i="7"/>
  <c r="B72" i="7"/>
  <c r="B76" i="7"/>
  <c r="B80" i="7"/>
  <c r="B57" i="7"/>
  <c r="B61" i="7"/>
  <c r="B65" i="7"/>
  <c r="B69" i="7"/>
  <c r="B73" i="7"/>
  <c r="B77" i="7"/>
  <c r="B81" i="7"/>
  <c r="B58" i="7"/>
  <c r="B66" i="7"/>
  <c r="B74" i="7"/>
  <c r="B59" i="7"/>
  <c r="B67" i="7"/>
  <c r="B75" i="7"/>
  <c r="B62" i="7"/>
  <c r="B70" i="7"/>
  <c r="B78" i="7"/>
  <c r="B55" i="7"/>
  <c r="B63" i="7"/>
  <c r="B71" i="7"/>
  <c r="B79" i="7"/>
  <c r="K62" i="4"/>
  <c r="K80" i="4"/>
  <c r="O79" i="4"/>
  <c r="O82" i="4"/>
  <c r="O71" i="4"/>
  <c r="O67" i="4"/>
  <c r="O65" i="4"/>
  <c r="O61" i="4"/>
  <c r="O73" i="4"/>
  <c r="K73" i="4"/>
  <c r="Q67" i="4"/>
  <c r="Q69" i="4"/>
  <c r="Q80" i="4"/>
  <c r="Q76" i="4"/>
  <c r="Q81" i="4"/>
  <c r="Q66" i="4"/>
  <c r="K78" i="4"/>
  <c r="K81" i="4"/>
  <c r="K76" i="4"/>
  <c r="K70" i="4"/>
  <c r="K69" i="4"/>
  <c r="O58" i="4"/>
  <c r="O59" i="4"/>
  <c r="O62" i="4"/>
  <c r="O64" i="4"/>
  <c r="O76" i="4"/>
  <c r="O72" i="4"/>
  <c r="K60" i="4"/>
  <c r="Q74" i="4"/>
  <c r="Q77" i="4"/>
  <c r="Q63" i="4"/>
  <c r="Q57" i="4"/>
  <c r="Q59" i="4"/>
  <c r="K71" i="4"/>
  <c r="K64" i="4"/>
  <c r="K59" i="4"/>
  <c r="R102" i="2"/>
  <c r="T25" i="4" s="1"/>
  <c r="L51" i="2"/>
  <c r="T12" i="4" s="1"/>
  <c r="R85" i="2"/>
  <c r="T21" i="4" s="1"/>
  <c r="F68" i="2"/>
  <c r="T15" i="4" s="1"/>
  <c r="Q18" i="4"/>
  <c r="R68" i="2"/>
  <c r="T17" i="4" s="1"/>
  <c r="X237" i="2"/>
  <c r="X238" i="2" s="1"/>
  <c r="Q17" i="4"/>
  <c r="K15" i="4"/>
  <c r="K10" i="4"/>
  <c r="K48" i="4"/>
  <c r="K21" i="4"/>
  <c r="K50" i="4"/>
  <c r="K35" i="4"/>
  <c r="K28" i="4"/>
  <c r="K49" i="4"/>
  <c r="K30" i="4"/>
  <c r="K40" i="4"/>
  <c r="K11" i="4"/>
  <c r="K22" i="4"/>
  <c r="K23" i="4"/>
  <c r="K51" i="4"/>
  <c r="K32" i="4"/>
  <c r="K47" i="4"/>
  <c r="K34" i="4"/>
  <c r="K52" i="4"/>
  <c r="K20" i="4"/>
  <c r="K41" i="4"/>
  <c r="K9" i="4"/>
  <c r="K14" i="4"/>
  <c r="K24" i="4"/>
  <c r="K29" i="4"/>
  <c r="K54" i="4"/>
  <c r="K19" i="4"/>
  <c r="K8" i="4"/>
  <c r="K39" i="4"/>
  <c r="K44" i="4"/>
  <c r="K12" i="4"/>
  <c r="K33" i="4"/>
  <c r="K43" i="4"/>
  <c r="K26" i="4"/>
  <c r="K16" i="4"/>
  <c r="K13" i="4"/>
  <c r="K6" i="4"/>
  <c r="K42" i="4"/>
  <c r="K55" i="4"/>
  <c r="K3" i="4"/>
  <c r="K31" i="4"/>
  <c r="K36" i="4"/>
  <c r="K4" i="4"/>
  <c r="K25" i="4"/>
  <c r="K7" i="4"/>
  <c r="K53" i="4"/>
  <c r="K5" i="4"/>
  <c r="K38" i="4"/>
  <c r="K46" i="4"/>
  <c r="K45" i="4"/>
  <c r="K37" i="4"/>
  <c r="K27" i="4"/>
  <c r="K17" i="4"/>
  <c r="O51" i="4"/>
  <c r="O54" i="4"/>
  <c r="O9" i="4"/>
  <c r="O30" i="4"/>
  <c r="O44" i="4"/>
  <c r="O33" i="4"/>
  <c r="O42" i="4"/>
  <c r="O39" i="4"/>
  <c r="O36" i="4"/>
  <c r="O15" i="4"/>
  <c r="O4" i="4"/>
  <c r="O26" i="4"/>
  <c r="O35" i="4"/>
  <c r="O34" i="4"/>
  <c r="O20" i="4"/>
  <c r="O25" i="4"/>
  <c r="O43" i="4"/>
  <c r="O48" i="4"/>
  <c r="O23" i="4"/>
  <c r="O21" i="4"/>
  <c r="O10" i="4"/>
  <c r="O24" i="4"/>
  <c r="O32" i="4"/>
  <c r="O19" i="4"/>
  <c r="O14" i="4"/>
  <c r="O40" i="4"/>
  <c r="O5" i="4"/>
  <c r="O22" i="4"/>
  <c r="O8" i="4"/>
  <c r="O28" i="4"/>
  <c r="O7" i="4"/>
  <c r="O29" i="4"/>
  <c r="O3" i="4"/>
  <c r="O50" i="4"/>
  <c r="O12" i="4"/>
  <c r="O53" i="4"/>
  <c r="O41" i="4"/>
  <c r="O31" i="4"/>
  <c r="O16" i="4"/>
  <c r="O11" i="4"/>
  <c r="O49" i="4"/>
  <c r="O52" i="4"/>
  <c r="O55" i="4"/>
  <c r="O38" i="4"/>
  <c r="O13" i="4"/>
  <c r="O47" i="4"/>
  <c r="O6" i="4"/>
  <c r="O46" i="4"/>
  <c r="O45" i="4"/>
  <c r="Q33" i="4"/>
  <c r="Q30" i="4"/>
  <c r="Q34" i="4"/>
  <c r="Q26" i="4"/>
  <c r="Q43" i="4"/>
  <c r="Q44" i="4"/>
  <c r="Q42" i="4"/>
  <c r="Q31" i="4"/>
  <c r="Q23" i="4"/>
  <c r="Q12" i="4"/>
  <c r="Q16" i="4"/>
  <c r="Q39" i="4"/>
  <c r="Q35" i="4"/>
  <c r="Q5" i="4"/>
  <c r="Q32" i="4"/>
  <c r="Q36" i="4"/>
  <c r="Q14" i="4"/>
  <c r="Q7" i="4"/>
  <c r="Q54" i="4"/>
  <c r="Q11" i="4"/>
  <c r="Q51" i="4"/>
  <c r="Q55" i="4"/>
  <c r="Q49" i="4"/>
  <c r="Q40" i="4"/>
  <c r="Q25" i="4"/>
  <c r="Q52" i="4"/>
  <c r="Q4" i="4"/>
  <c r="Q21" i="4"/>
  <c r="Q38" i="4"/>
  <c r="Q48" i="4"/>
  <c r="Q19" i="4"/>
  <c r="Q3" i="4"/>
  <c r="Q50" i="4"/>
  <c r="Q29" i="4"/>
  <c r="Q28" i="4"/>
  <c r="Q47" i="4"/>
  <c r="Q15" i="4"/>
  <c r="Q8" i="4"/>
  <c r="Q24" i="4"/>
  <c r="Q10" i="4"/>
  <c r="Q41" i="4"/>
  <c r="Q6" i="4"/>
  <c r="Q20" i="4"/>
  <c r="Q22" i="4"/>
  <c r="Q13" i="4"/>
  <c r="Q9" i="4"/>
  <c r="Q53" i="4"/>
  <c r="Q46" i="4"/>
  <c r="Q27" i="4"/>
  <c r="Q45" i="4"/>
  <c r="O37" i="4"/>
  <c r="L238" i="2"/>
  <c r="O17" i="4"/>
  <c r="O18" i="4"/>
  <c r="B5" i="7"/>
  <c r="B9" i="7"/>
  <c r="B13" i="7"/>
  <c r="B17" i="7"/>
  <c r="B21" i="7"/>
  <c r="B25" i="7"/>
  <c r="B29" i="7"/>
  <c r="C10" i="7"/>
  <c r="C26" i="7"/>
  <c r="B34" i="7"/>
  <c r="B38" i="7"/>
  <c r="C21" i="7"/>
  <c r="C36" i="7"/>
  <c r="B42" i="7"/>
  <c r="C9" i="7"/>
  <c r="C33" i="7"/>
  <c r="C7" i="7"/>
  <c r="C4" i="7"/>
  <c r="C39" i="7"/>
  <c r="B52" i="7"/>
  <c r="C37" i="7"/>
  <c r="C52" i="7"/>
  <c r="C43" i="7"/>
  <c r="C53" i="7"/>
  <c r="C34" i="7"/>
  <c r="C44" i="7"/>
  <c r="B6" i="7"/>
  <c r="B10" i="7"/>
  <c r="B14" i="7"/>
  <c r="B18" i="7"/>
  <c r="B22" i="7"/>
  <c r="B26" i="7"/>
  <c r="B30" i="7"/>
  <c r="C14" i="7"/>
  <c r="C30" i="7"/>
  <c r="B35" i="7"/>
  <c r="C5" i="7"/>
  <c r="C24" i="7"/>
  <c r="B39" i="7"/>
  <c r="B43" i="7"/>
  <c r="C13" i="7"/>
  <c r="C41" i="7"/>
  <c r="C25" i="7"/>
  <c r="C15" i="7"/>
  <c r="B46" i="7"/>
  <c r="C12" i="7"/>
  <c r="C40" i="7"/>
  <c r="B53" i="7"/>
  <c r="B47" i="7"/>
  <c r="B54" i="7"/>
  <c r="C54" i="7"/>
  <c r="C47" i="7"/>
  <c r="B3" i="7"/>
  <c r="B7" i="7"/>
  <c r="B11" i="7"/>
  <c r="B15" i="7"/>
  <c r="B19" i="7"/>
  <c r="B23" i="7"/>
  <c r="B27" i="7"/>
  <c r="B31" i="7"/>
  <c r="C18" i="7"/>
  <c r="B32" i="7"/>
  <c r="B36" i="7"/>
  <c r="C8" i="7"/>
  <c r="C27" i="7"/>
  <c r="B40" i="7"/>
  <c r="B44" i="7"/>
  <c r="C17" i="7"/>
  <c r="C45" i="7"/>
  <c r="C29" i="7"/>
  <c r="C23" i="7"/>
  <c r="B48" i="7"/>
  <c r="C20" i="7"/>
  <c r="C46" i="7"/>
  <c r="C19" i="7"/>
  <c r="B49" i="7"/>
  <c r="C16" i="7"/>
  <c r="C49" i="7"/>
  <c r="C2" i="7"/>
  <c r="B4" i="7"/>
  <c r="B8" i="7"/>
  <c r="B12" i="7"/>
  <c r="B16" i="7"/>
  <c r="B20" i="7"/>
  <c r="B24" i="7"/>
  <c r="B28" i="7"/>
  <c r="C6" i="7"/>
  <c r="C22" i="7"/>
  <c r="B33" i="7"/>
  <c r="B37" i="7"/>
  <c r="C11" i="7"/>
  <c r="C32" i="7"/>
  <c r="B41" i="7"/>
  <c r="B45" i="7"/>
  <c r="C28" i="7"/>
  <c r="C3" i="7"/>
  <c r="C42" i="7"/>
  <c r="C38" i="7"/>
  <c r="C51" i="7"/>
  <c r="C31" i="7"/>
  <c r="C48" i="7"/>
  <c r="C35" i="7"/>
  <c r="B50" i="7"/>
  <c r="C50" i="7"/>
  <c r="B51" i="7"/>
  <c r="B2" i="7"/>
  <c r="K18" i="4"/>
  <c r="Q37" i="4"/>
  <c r="X68" i="2"/>
  <c r="T18" i="4" s="1"/>
  <c r="R34" i="2"/>
  <c r="T9" i="4" s="1"/>
  <c r="AB14" i="4" s="1"/>
  <c r="O27" i="4"/>
  <c r="K82" i="7" l="1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J83" i="7"/>
  <c r="J85" i="7"/>
  <c r="J87" i="7"/>
  <c r="J89" i="7"/>
  <c r="J91" i="7"/>
  <c r="J93" i="7"/>
  <c r="J95" i="7"/>
  <c r="J97" i="7"/>
  <c r="J102" i="7"/>
  <c r="J106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J99" i="7"/>
  <c r="J103" i="7"/>
  <c r="J107" i="7"/>
  <c r="J84" i="7"/>
  <c r="J88" i="7"/>
  <c r="J92" i="7"/>
  <c r="J96" i="7"/>
  <c r="J104" i="7"/>
  <c r="J116" i="7"/>
  <c r="J101" i="7"/>
  <c r="J108" i="7"/>
  <c r="J110" i="7"/>
  <c r="J112" i="7"/>
  <c r="J114" i="7"/>
  <c r="J115" i="7"/>
  <c r="J119" i="7"/>
  <c r="J109" i="7"/>
  <c r="J113" i="7"/>
  <c r="J117" i="7"/>
  <c r="J120" i="7"/>
  <c r="K123" i="7"/>
  <c r="J124" i="7"/>
  <c r="K127" i="7"/>
  <c r="J128" i="7"/>
  <c r="K131" i="7"/>
  <c r="J132" i="7"/>
  <c r="J86" i="7"/>
  <c r="J94" i="7"/>
  <c r="J118" i="7"/>
  <c r="K120" i="7"/>
  <c r="J121" i="7"/>
  <c r="K124" i="7"/>
  <c r="J125" i="7"/>
  <c r="K128" i="7"/>
  <c r="J129" i="7"/>
  <c r="K132" i="7"/>
  <c r="J105" i="7"/>
  <c r="J111" i="7"/>
  <c r="K121" i="7"/>
  <c r="J122" i="7"/>
  <c r="K129" i="7"/>
  <c r="J130" i="7"/>
  <c r="J134" i="7"/>
  <c r="J136" i="7"/>
  <c r="J138" i="7"/>
  <c r="J140" i="7"/>
  <c r="J142" i="7"/>
  <c r="J144" i="7"/>
  <c r="J146" i="7"/>
  <c r="J148" i="7"/>
  <c r="J150" i="7"/>
  <c r="J152" i="7"/>
  <c r="J154" i="7"/>
  <c r="J155" i="7"/>
  <c r="K158" i="7"/>
  <c r="J159" i="7"/>
  <c r="K162" i="7"/>
  <c r="J163" i="7"/>
  <c r="K166" i="7"/>
  <c r="J167" i="7"/>
  <c r="K170" i="7"/>
  <c r="J171" i="7"/>
  <c r="J90" i="7"/>
  <c r="J100" i="7"/>
  <c r="K126" i="7"/>
  <c r="J127" i="7"/>
  <c r="K133" i="7"/>
  <c r="K135" i="7"/>
  <c r="K137" i="7"/>
  <c r="K139" i="7"/>
  <c r="K141" i="7"/>
  <c r="K143" i="7"/>
  <c r="K145" i="7"/>
  <c r="K147" i="7"/>
  <c r="K149" i="7"/>
  <c r="K151" i="7"/>
  <c r="K153" i="7"/>
  <c r="K157" i="7"/>
  <c r="J158" i="7"/>
  <c r="K161" i="7"/>
  <c r="J162" i="7"/>
  <c r="K165" i="7"/>
  <c r="J166" i="7"/>
  <c r="K169" i="7"/>
  <c r="J170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J82" i="7"/>
  <c r="K122" i="7"/>
  <c r="J131" i="7"/>
  <c r="K134" i="7"/>
  <c r="K138" i="7"/>
  <c r="K142" i="7"/>
  <c r="K146" i="7"/>
  <c r="K150" i="7"/>
  <c r="K154" i="7"/>
  <c r="K155" i="7"/>
  <c r="J156" i="7"/>
  <c r="K163" i="7"/>
  <c r="J164" i="7"/>
  <c r="K171" i="7"/>
  <c r="J126" i="7"/>
  <c r="J133" i="7"/>
  <c r="J137" i="7"/>
  <c r="J141" i="7"/>
  <c r="J145" i="7"/>
  <c r="J149" i="7"/>
  <c r="J153" i="7"/>
  <c r="K156" i="7"/>
  <c r="J157" i="7"/>
  <c r="K164" i="7"/>
  <c r="J165" i="7"/>
  <c r="J172" i="7"/>
  <c r="J174" i="7"/>
  <c r="J176" i="7"/>
  <c r="J178" i="7"/>
  <c r="J180" i="7"/>
  <c r="J182" i="7"/>
  <c r="J184" i="7"/>
  <c r="J186" i="7"/>
  <c r="J188" i="7"/>
  <c r="J190" i="7"/>
  <c r="J192" i="7"/>
  <c r="J194" i="7"/>
  <c r="J196" i="7"/>
  <c r="K140" i="7"/>
  <c r="K148" i="7"/>
  <c r="K159" i="7"/>
  <c r="J168" i="7"/>
  <c r="J191" i="7"/>
  <c r="K199" i="7"/>
  <c r="J200" i="7"/>
  <c r="K203" i="7"/>
  <c r="J204" i="7"/>
  <c r="K207" i="7"/>
  <c r="J208" i="7"/>
  <c r="K211" i="7"/>
  <c r="J212" i="7"/>
  <c r="K215" i="7"/>
  <c r="J216" i="7"/>
  <c r="K219" i="7"/>
  <c r="J220" i="7"/>
  <c r="K223" i="7"/>
  <c r="J224" i="7"/>
  <c r="K225" i="7"/>
  <c r="K226" i="7"/>
  <c r="K227" i="7"/>
  <c r="K228" i="7"/>
  <c r="K229" i="7"/>
  <c r="K230" i="7"/>
  <c r="J139" i="7"/>
  <c r="J147" i="7"/>
  <c r="K160" i="7"/>
  <c r="J169" i="7"/>
  <c r="J175" i="7"/>
  <c r="J179" i="7"/>
  <c r="J183" i="7"/>
  <c r="J187" i="7"/>
  <c r="J189" i="7"/>
  <c r="K196" i="7"/>
  <c r="K198" i="7"/>
  <c r="J199" i="7"/>
  <c r="K202" i="7"/>
  <c r="J203" i="7"/>
  <c r="K206" i="7"/>
  <c r="J207" i="7"/>
  <c r="K210" i="7"/>
  <c r="J211" i="7"/>
  <c r="K214" i="7"/>
  <c r="J215" i="7"/>
  <c r="K218" i="7"/>
  <c r="J219" i="7"/>
  <c r="K222" i="7"/>
  <c r="J223" i="7"/>
  <c r="J225" i="7"/>
  <c r="J226" i="7"/>
  <c r="J227" i="7"/>
  <c r="J228" i="7"/>
  <c r="J229" i="7"/>
  <c r="J230" i="7"/>
  <c r="K125" i="7"/>
  <c r="J143" i="7"/>
  <c r="J161" i="7"/>
  <c r="K168" i="7"/>
  <c r="J177" i="7"/>
  <c r="J185" i="7"/>
  <c r="J193" i="7"/>
  <c r="K200" i="7"/>
  <c r="J201" i="7"/>
  <c r="K208" i="7"/>
  <c r="J209" i="7"/>
  <c r="K216" i="7"/>
  <c r="J217" i="7"/>
  <c r="K224" i="7"/>
  <c r="J98" i="7"/>
  <c r="K144" i="7"/>
  <c r="J195" i="7"/>
  <c r="K201" i="7"/>
  <c r="J202" i="7"/>
  <c r="K209" i="7"/>
  <c r="J210" i="7"/>
  <c r="K217" i="7"/>
  <c r="J218" i="7"/>
  <c r="J151" i="7"/>
  <c r="J173" i="7"/>
  <c r="J205" i="7"/>
  <c r="K212" i="7"/>
  <c r="J221" i="7"/>
  <c r="K130" i="7"/>
  <c r="J160" i="7"/>
  <c r="K167" i="7"/>
  <c r="J214" i="7"/>
  <c r="K221" i="7"/>
  <c r="J123" i="7"/>
  <c r="K136" i="7"/>
  <c r="K197" i="7"/>
  <c r="J206" i="7"/>
  <c r="K213" i="7"/>
  <c r="J222" i="7"/>
  <c r="K152" i="7"/>
  <c r="J198" i="7"/>
  <c r="K205" i="7"/>
  <c r="J213" i="7"/>
  <c r="K220" i="7"/>
  <c r="J135" i="7"/>
  <c r="J197" i="7"/>
  <c r="K204" i="7"/>
  <c r="J1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I99" i="7"/>
  <c r="H100" i="7"/>
  <c r="I103" i="7"/>
  <c r="H104" i="7"/>
  <c r="I107" i="7"/>
  <c r="I82" i="7"/>
  <c r="I84" i="7"/>
  <c r="I86" i="7"/>
  <c r="I88" i="7"/>
  <c r="I90" i="7"/>
  <c r="I92" i="7"/>
  <c r="I94" i="7"/>
  <c r="I96" i="7"/>
  <c r="I98" i="7"/>
  <c r="I100" i="7"/>
  <c r="H101" i="7"/>
  <c r="I104" i="7"/>
  <c r="H105" i="7"/>
  <c r="H108" i="7"/>
  <c r="H109" i="7"/>
  <c r="H110" i="7"/>
  <c r="H111" i="7"/>
  <c r="H112" i="7"/>
  <c r="H113" i="7"/>
  <c r="H114" i="7"/>
  <c r="I105" i="7"/>
  <c r="H106" i="7"/>
  <c r="I109" i="7"/>
  <c r="I111" i="7"/>
  <c r="I113" i="7"/>
  <c r="I117" i="7"/>
  <c r="H118" i="7"/>
  <c r="I85" i="7"/>
  <c r="I89" i="7"/>
  <c r="I93" i="7"/>
  <c r="I97" i="7"/>
  <c r="I102" i="7"/>
  <c r="H103" i="7"/>
  <c r="I116" i="7"/>
  <c r="H117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I83" i="7"/>
  <c r="I91" i="7"/>
  <c r="H99" i="7"/>
  <c r="I106" i="7"/>
  <c r="I118" i="7"/>
  <c r="H119" i="7"/>
  <c r="I121" i="7"/>
  <c r="I125" i="7"/>
  <c r="I129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I101" i="7"/>
  <c r="I108" i="7"/>
  <c r="I112" i="7"/>
  <c r="I119" i="7"/>
  <c r="I122" i="7"/>
  <c r="I126" i="7"/>
  <c r="I130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87" i="7"/>
  <c r="I123" i="7"/>
  <c r="I131" i="7"/>
  <c r="I156" i="7"/>
  <c r="I160" i="7"/>
  <c r="I164" i="7"/>
  <c r="I168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I110" i="7"/>
  <c r="I115" i="7"/>
  <c r="I120" i="7"/>
  <c r="I128" i="7"/>
  <c r="I155" i="7"/>
  <c r="I159" i="7"/>
  <c r="I163" i="7"/>
  <c r="I167" i="7"/>
  <c r="I171" i="7"/>
  <c r="H102" i="7"/>
  <c r="I114" i="7"/>
  <c r="I124" i="7"/>
  <c r="I157" i="7"/>
  <c r="I165" i="7"/>
  <c r="I172" i="7"/>
  <c r="I174" i="7"/>
  <c r="I176" i="7"/>
  <c r="I178" i="7"/>
  <c r="I180" i="7"/>
  <c r="I182" i="7"/>
  <c r="I184" i="7"/>
  <c r="I186" i="7"/>
  <c r="I95" i="7"/>
  <c r="H115" i="7"/>
  <c r="I158" i="7"/>
  <c r="I16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H116" i="7"/>
  <c r="I132" i="7"/>
  <c r="I161" i="7"/>
  <c r="I173" i="7"/>
  <c r="I177" i="7"/>
  <c r="I181" i="7"/>
  <c r="I185" i="7"/>
  <c r="I192" i="7"/>
  <c r="I193" i="7"/>
  <c r="H201" i="7"/>
  <c r="H205" i="7"/>
  <c r="H209" i="7"/>
  <c r="H213" i="7"/>
  <c r="H217" i="7"/>
  <c r="H221" i="7"/>
  <c r="I127" i="7"/>
  <c r="I162" i="7"/>
  <c r="I190" i="7"/>
  <c r="I191" i="7"/>
  <c r="H200" i="7"/>
  <c r="H204" i="7"/>
  <c r="H208" i="7"/>
  <c r="H212" i="7"/>
  <c r="H216" i="7"/>
  <c r="H220" i="7"/>
  <c r="H224" i="7"/>
  <c r="I195" i="7"/>
  <c r="H202" i="7"/>
  <c r="H210" i="7"/>
  <c r="H218" i="7"/>
  <c r="H225" i="7"/>
  <c r="H227" i="7"/>
  <c r="H229" i="7"/>
  <c r="I169" i="7"/>
  <c r="I175" i="7"/>
  <c r="I183" i="7"/>
  <c r="I188" i="7"/>
  <c r="H203" i="7"/>
  <c r="H211" i="7"/>
  <c r="H219" i="7"/>
  <c r="I225" i="7"/>
  <c r="I227" i="7"/>
  <c r="I229" i="7"/>
  <c r="H107" i="7"/>
  <c r="H198" i="7"/>
  <c r="H214" i="7"/>
  <c r="H226" i="7"/>
  <c r="H230" i="7"/>
  <c r="I179" i="7"/>
  <c r="I189" i="7"/>
  <c r="I196" i="7"/>
  <c r="H207" i="7"/>
  <c r="I230" i="7"/>
  <c r="I187" i="7"/>
  <c r="H199" i="7"/>
  <c r="H215" i="7"/>
  <c r="I228" i="7"/>
  <c r="H223" i="7"/>
  <c r="I226" i="7"/>
  <c r="H206" i="7"/>
  <c r="I170" i="7"/>
  <c r="H222" i="7"/>
  <c r="H228" i="7"/>
  <c r="I194" i="7"/>
  <c r="S114" i="4"/>
  <c r="S88" i="4"/>
  <c r="S84" i="4"/>
  <c r="S131" i="4"/>
  <c r="S212" i="4"/>
  <c r="S184" i="4"/>
  <c r="S132" i="4"/>
  <c r="S154" i="4"/>
  <c r="S146" i="4"/>
  <c r="S215" i="4"/>
  <c r="S174" i="4"/>
  <c r="S198" i="4"/>
  <c r="S96" i="4"/>
  <c r="S225" i="4"/>
  <c r="S207" i="4"/>
  <c r="S172" i="4"/>
  <c r="S126" i="4"/>
  <c r="S190" i="4"/>
  <c r="S191" i="4"/>
  <c r="S116" i="4"/>
  <c r="S118" i="4"/>
  <c r="S145" i="4"/>
  <c r="S230" i="4"/>
  <c r="S150" i="4"/>
  <c r="S125" i="4"/>
  <c r="S219" i="4"/>
  <c r="S203" i="4"/>
  <c r="S100" i="4"/>
  <c r="S217" i="4"/>
  <c r="S211" i="4"/>
  <c r="S199" i="4"/>
  <c r="S185" i="4"/>
  <c r="S200" i="4"/>
  <c r="S204" i="4"/>
  <c r="S130" i="4"/>
  <c r="S129" i="4"/>
  <c r="S213" i="4"/>
  <c r="AB28" i="4"/>
  <c r="S87" i="4"/>
  <c r="S171" i="4"/>
  <c r="S83" i="4"/>
  <c r="S164" i="4"/>
  <c r="S95" i="4"/>
  <c r="S142" i="4"/>
  <c r="S181" i="4"/>
  <c r="S106" i="4"/>
  <c r="S107" i="4"/>
  <c r="S140" i="4"/>
  <c r="S223" i="4"/>
  <c r="S121" i="4"/>
  <c r="S192" i="4"/>
  <c r="S170" i="4"/>
  <c r="S194" i="4"/>
  <c r="S162" i="4"/>
  <c r="S196" i="4"/>
  <c r="S214" i="4"/>
  <c r="S127" i="4"/>
  <c r="S167" i="4"/>
  <c r="S137" i="4"/>
  <c r="S122" i="4"/>
  <c r="S180" i="4"/>
  <c r="S108" i="4"/>
  <c r="S193" i="4"/>
  <c r="S182" i="4"/>
  <c r="S159" i="4"/>
  <c r="S188" i="4"/>
  <c r="S136" i="4"/>
  <c r="S124" i="4"/>
  <c r="S231" i="4"/>
  <c r="S90" i="4"/>
  <c r="S224" i="4"/>
  <c r="S119" i="4"/>
  <c r="S176" i="4"/>
  <c r="S206" i="4"/>
  <c r="S201" i="4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E102" i="7"/>
  <c r="D103" i="7"/>
  <c r="E106" i="7"/>
  <c r="D107" i="7"/>
  <c r="E83" i="7"/>
  <c r="E85" i="7"/>
  <c r="E87" i="7"/>
  <c r="E89" i="7"/>
  <c r="E91" i="7"/>
  <c r="E93" i="7"/>
  <c r="E95" i="7"/>
  <c r="E97" i="7"/>
  <c r="E99" i="7"/>
  <c r="D100" i="7"/>
  <c r="E103" i="7"/>
  <c r="D104" i="7"/>
  <c r="E107" i="7"/>
  <c r="D108" i="7"/>
  <c r="D109" i="7"/>
  <c r="D110" i="7"/>
  <c r="D111" i="7"/>
  <c r="D112" i="7"/>
  <c r="D113" i="7"/>
  <c r="D114" i="7"/>
  <c r="E100" i="7"/>
  <c r="D101" i="7"/>
  <c r="E108" i="7"/>
  <c r="E110" i="7"/>
  <c r="E112" i="7"/>
  <c r="E114" i="7"/>
  <c r="E116" i="7"/>
  <c r="D117" i="7"/>
  <c r="E84" i="7"/>
  <c r="E88" i="7"/>
  <c r="E92" i="7"/>
  <c r="E96" i="7"/>
  <c r="E105" i="7"/>
  <c r="D106" i="7"/>
  <c r="E115" i="7"/>
  <c r="D116" i="7"/>
  <c r="E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E86" i="7"/>
  <c r="E94" i="7"/>
  <c r="E101" i="7"/>
  <c r="E120" i="7"/>
  <c r="E124" i="7"/>
  <c r="E128" i="7"/>
  <c r="E132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05" i="7"/>
  <c r="E111" i="7"/>
  <c r="D115" i="7"/>
  <c r="E121" i="7"/>
  <c r="E125" i="7"/>
  <c r="E129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82" i="7"/>
  <c r="E98" i="7"/>
  <c r="D102" i="7"/>
  <c r="D118" i="7"/>
  <c r="E126" i="7"/>
  <c r="E155" i="7"/>
  <c r="E159" i="7"/>
  <c r="E163" i="7"/>
  <c r="E167" i="7"/>
  <c r="E171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E104" i="7"/>
  <c r="E113" i="7"/>
  <c r="D119" i="7"/>
  <c r="E123" i="7"/>
  <c r="E131" i="7"/>
  <c r="E158" i="7"/>
  <c r="E162" i="7"/>
  <c r="E166" i="7"/>
  <c r="E170" i="7"/>
  <c r="E109" i="7"/>
  <c r="E118" i="7"/>
  <c r="E160" i="7"/>
  <c r="E168" i="7"/>
  <c r="E173" i="7"/>
  <c r="E175" i="7"/>
  <c r="E177" i="7"/>
  <c r="E179" i="7"/>
  <c r="E181" i="7"/>
  <c r="E183" i="7"/>
  <c r="E185" i="7"/>
  <c r="E187" i="7"/>
  <c r="E130" i="7"/>
  <c r="E161" i="7"/>
  <c r="E169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156" i="7"/>
  <c r="E172" i="7"/>
  <c r="E176" i="7"/>
  <c r="E180" i="7"/>
  <c r="E184" i="7"/>
  <c r="E188" i="7"/>
  <c r="E195" i="7"/>
  <c r="E196" i="7"/>
  <c r="D200" i="7"/>
  <c r="D204" i="7"/>
  <c r="D208" i="7"/>
  <c r="D212" i="7"/>
  <c r="D216" i="7"/>
  <c r="D220" i="7"/>
  <c r="D224" i="7"/>
  <c r="E157" i="7"/>
  <c r="E193" i="7"/>
  <c r="E194" i="7"/>
  <c r="D199" i="7"/>
  <c r="D203" i="7"/>
  <c r="D207" i="7"/>
  <c r="D211" i="7"/>
  <c r="D215" i="7"/>
  <c r="D219" i="7"/>
  <c r="D223" i="7"/>
  <c r="E90" i="7"/>
  <c r="E117" i="7"/>
  <c r="E165" i="7"/>
  <c r="E190" i="7"/>
  <c r="D205" i="7"/>
  <c r="D213" i="7"/>
  <c r="D221" i="7"/>
  <c r="D226" i="7"/>
  <c r="D228" i="7"/>
  <c r="D230" i="7"/>
  <c r="E127" i="7"/>
  <c r="E178" i="7"/>
  <c r="E186" i="7"/>
  <c r="E192" i="7"/>
  <c r="E197" i="7"/>
  <c r="D198" i="7"/>
  <c r="D206" i="7"/>
  <c r="D214" i="7"/>
  <c r="D222" i="7"/>
  <c r="E226" i="7"/>
  <c r="E228" i="7"/>
  <c r="E230" i="7"/>
  <c r="E189" i="7"/>
  <c r="D209" i="7"/>
  <c r="D225" i="7"/>
  <c r="D229" i="7"/>
  <c r="D218" i="7"/>
  <c r="E225" i="7"/>
  <c r="E164" i="7"/>
  <c r="E182" i="7"/>
  <c r="E191" i="7"/>
  <c r="D210" i="7"/>
  <c r="E227" i="7"/>
  <c r="E174" i="7"/>
  <c r="D202" i="7"/>
  <c r="E229" i="7"/>
  <c r="E122" i="7"/>
  <c r="D227" i="7"/>
  <c r="D217" i="7"/>
  <c r="D201" i="7"/>
  <c r="S85" i="4"/>
  <c r="S157" i="4"/>
  <c r="S97" i="4"/>
  <c r="S91" i="4"/>
  <c r="S105" i="4"/>
  <c r="S229" i="4"/>
  <c r="S101" i="4"/>
  <c r="S161" i="4"/>
  <c r="S128" i="4"/>
  <c r="S103" i="4"/>
  <c r="S104" i="4"/>
  <c r="S115" i="4"/>
  <c r="S152" i="4"/>
  <c r="S102" i="4"/>
  <c r="S175" i="4"/>
  <c r="S205" i="4"/>
  <c r="S186" i="4"/>
  <c r="S147" i="4"/>
  <c r="S197" i="4"/>
  <c r="S187" i="4"/>
  <c r="S166" i="4"/>
  <c r="S226" i="4"/>
  <c r="S120" i="4"/>
  <c r="S98" i="4"/>
  <c r="S156" i="4"/>
  <c r="S148" i="4"/>
  <c r="S228" i="4"/>
  <c r="S189" i="4"/>
  <c r="S158" i="4"/>
  <c r="S183" i="4"/>
  <c r="S110" i="4"/>
  <c r="S141" i="4"/>
  <c r="S210" i="4"/>
  <c r="S133" i="4"/>
  <c r="S208" i="4"/>
  <c r="S195" i="4"/>
  <c r="S112" i="4"/>
  <c r="S144" i="4"/>
  <c r="S155" i="4"/>
  <c r="S99" i="4"/>
  <c r="S134" i="4"/>
  <c r="S168" i="4"/>
  <c r="S94" i="4"/>
  <c r="S143" i="4"/>
  <c r="S113" i="4"/>
  <c r="S89" i="4"/>
  <c r="S93" i="4"/>
  <c r="S109" i="4"/>
  <c r="S218" i="4"/>
  <c r="S149" i="4"/>
  <c r="S173" i="4"/>
  <c r="S92" i="4"/>
  <c r="S138" i="4"/>
  <c r="S86" i="4"/>
  <c r="S165" i="4"/>
  <c r="S153" i="4"/>
  <c r="S117" i="4"/>
  <c r="S135" i="4"/>
  <c r="S139" i="4"/>
  <c r="S177" i="4"/>
  <c r="S179" i="4"/>
  <c r="S151" i="4"/>
  <c r="S220" i="4"/>
  <c r="S111" i="4"/>
  <c r="S202" i="4"/>
  <c r="S163" i="4"/>
  <c r="S227" i="4"/>
  <c r="S216" i="4"/>
  <c r="S221" i="4"/>
  <c r="S160" i="4"/>
  <c r="S209" i="4"/>
  <c r="S178" i="4"/>
  <c r="S222" i="4"/>
  <c r="S169" i="4"/>
  <c r="S123" i="4"/>
  <c r="F1037" i="2"/>
  <c r="R1037" i="2"/>
  <c r="S67" i="4"/>
  <c r="S63" i="4"/>
  <c r="S79" i="4"/>
  <c r="S73" i="4"/>
  <c r="S56" i="4"/>
  <c r="S65" i="4"/>
  <c r="S61" i="4"/>
  <c r="S76" i="4"/>
  <c r="S66" i="4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J58" i="7"/>
  <c r="J62" i="7"/>
  <c r="J66" i="7"/>
  <c r="J70" i="7"/>
  <c r="J74" i="7"/>
  <c r="J78" i="7"/>
  <c r="J55" i="7"/>
  <c r="J59" i="7"/>
  <c r="J63" i="7"/>
  <c r="J67" i="7"/>
  <c r="J71" i="7"/>
  <c r="J75" i="7"/>
  <c r="J79" i="7"/>
  <c r="J60" i="7"/>
  <c r="J68" i="7"/>
  <c r="J76" i="7"/>
  <c r="J61" i="7"/>
  <c r="J69" i="7"/>
  <c r="J77" i="7"/>
  <c r="J56" i="7"/>
  <c r="J64" i="7"/>
  <c r="J72" i="7"/>
  <c r="J80" i="7"/>
  <c r="J57" i="7"/>
  <c r="J65" i="7"/>
  <c r="J73" i="7"/>
  <c r="J81" i="7"/>
  <c r="I55" i="7"/>
  <c r="H56" i="7"/>
  <c r="I59" i="7"/>
  <c r="H60" i="7"/>
  <c r="I63" i="7"/>
  <c r="H64" i="7"/>
  <c r="I67" i="7"/>
  <c r="H68" i="7"/>
  <c r="I71" i="7"/>
  <c r="H72" i="7"/>
  <c r="I75" i="7"/>
  <c r="H76" i="7"/>
  <c r="I79" i="7"/>
  <c r="H80" i="7"/>
  <c r="I56" i="7"/>
  <c r="H57" i="7"/>
  <c r="I60" i="7"/>
  <c r="H61" i="7"/>
  <c r="I64" i="7"/>
  <c r="H65" i="7"/>
  <c r="I68" i="7"/>
  <c r="H69" i="7"/>
  <c r="I72" i="7"/>
  <c r="H73" i="7"/>
  <c r="I76" i="7"/>
  <c r="H77" i="7"/>
  <c r="I80" i="7"/>
  <c r="H81" i="7"/>
  <c r="I61" i="7"/>
  <c r="H62" i="7"/>
  <c r="I69" i="7"/>
  <c r="H70" i="7"/>
  <c r="I77" i="7"/>
  <c r="H78" i="7"/>
  <c r="H55" i="7"/>
  <c r="I62" i="7"/>
  <c r="H63" i="7"/>
  <c r="I70" i="7"/>
  <c r="H71" i="7"/>
  <c r="I78" i="7"/>
  <c r="H79" i="7"/>
  <c r="I57" i="7"/>
  <c r="H58" i="7"/>
  <c r="I65" i="7"/>
  <c r="H66" i="7"/>
  <c r="I73" i="7"/>
  <c r="H74" i="7"/>
  <c r="I81" i="7"/>
  <c r="I58" i="7"/>
  <c r="H59" i="7"/>
  <c r="I66" i="7"/>
  <c r="H67" i="7"/>
  <c r="I74" i="7"/>
  <c r="H75" i="7"/>
  <c r="S62" i="4"/>
  <c r="S64" i="4"/>
  <c r="S81" i="4"/>
  <c r="S77" i="4"/>
  <c r="S59" i="4"/>
  <c r="S71" i="4"/>
  <c r="S78" i="4"/>
  <c r="S72" i="4"/>
  <c r="S58" i="4"/>
  <c r="S60" i="4"/>
  <c r="S70" i="4"/>
  <c r="S82" i="4"/>
  <c r="D55" i="7"/>
  <c r="E58" i="7"/>
  <c r="D59" i="7"/>
  <c r="E62" i="7"/>
  <c r="D63" i="7"/>
  <c r="E66" i="7"/>
  <c r="D67" i="7"/>
  <c r="E70" i="7"/>
  <c r="D71" i="7"/>
  <c r="E74" i="7"/>
  <c r="D75" i="7"/>
  <c r="E78" i="7"/>
  <c r="D79" i="7"/>
  <c r="E55" i="7"/>
  <c r="D56" i="7"/>
  <c r="E59" i="7"/>
  <c r="D60" i="7"/>
  <c r="E63" i="7"/>
  <c r="D64" i="7"/>
  <c r="E67" i="7"/>
  <c r="D68" i="7"/>
  <c r="E71" i="7"/>
  <c r="D72" i="7"/>
  <c r="E75" i="7"/>
  <c r="D76" i="7"/>
  <c r="E79" i="7"/>
  <c r="D80" i="7"/>
  <c r="E56" i="7"/>
  <c r="D57" i="7"/>
  <c r="E64" i="7"/>
  <c r="D65" i="7"/>
  <c r="E72" i="7"/>
  <c r="D73" i="7"/>
  <c r="E80" i="7"/>
  <c r="D81" i="7"/>
  <c r="E57" i="7"/>
  <c r="D58" i="7"/>
  <c r="E65" i="7"/>
  <c r="D66" i="7"/>
  <c r="E73" i="7"/>
  <c r="D74" i="7"/>
  <c r="E81" i="7"/>
  <c r="E60" i="7"/>
  <c r="D61" i="7"/>
  <c r="E68" i="7"/>
  <c r="D69" i="7"/>
  <c r="E76" i="7"/>
  <c r="D77" i="7"/>
  <c r="E61" i="7"/>
  <c r="D62" i="7"/>
  <c r="E69" i="7"/>
  <c r="D70" i="7"/>
  <c r="E77" i="7"/>
  <c r="D78" i="7"/>
  <c r="S57" i="4"/>
  <c r="S69" i="4"/>
  <c r="S80" i="4"/>
  <c r="S74" i="4"/>
  <c r="S68" i="4"/>
  <c r="S75" i="4"/>
  <c r="S17" i="4"/>
  <c r="S22" i="4"/>
  <c r="S19" i="4"/>
  <c r="S12" i="4"/>
  <c r="S24" i="4"/>
  <c r="S53" i="4"/>
  <c r="S15" i="4"/>
  <c r="S54" i="4"/>
  <c r="S10" i="4"/>
  <c r="S25" i="4"/>
  <c r="S52" i="4"/>
  <c r="S8" i="4"/>
  <c r="S39" i="4"/>
  <c r="S14" i="4"/>
  <c r="S26" i="4"/>
  <c r="S41" i="4"/>
  <c r="S28" i="4"/>
  <c r="S3" i="4"/>
  <c r="S16" i="4"/>
  <c r="S21" i="4"/>
  <c r="S30" i="4"/>
  <c r="S34" i="4"/>
  <c r="S43" i="4"/>
  <c r="S29" i="4"/>
  <c r="S40" i="4"/>
  <c r="S6" i="4"/>
  <c r="S23" i="4"/>
  <c r="S51" i="4"/>
  <c r="S9" i="4"/>
  <c r="S38" i="4"/>
  <c r="S48" i="4"/>
  <c r="S55" i="4"/>
  <c r="S47" i="4"/>
  <c r="S45" i="4"/>
  <c r="S13" i="4"/>
  <c r="S27" i="4"/>
  <c r="S44" i="4"/>
  <c r="S32" i="4"/>
  <c r="S37" i="4"/>
  <c r="S7" i="4"/>
  <c r="S35" i="4"/>
  <c r="S49" i="4"/>
  <c r="S50" i="4"/>
  <c r="S36" i="4"/>
  <c r="S4" i="4"/>
  <c r="S31" i="4"/>
  <c r="S33" i="4"/>
  <c r="S42" i="4"/>
  <c r="S11" i="4"/>
  <c r="S20" i="4"/>
  <c r="S5" i="4"/>
  <c r="S46" i="4"/>
  <c r="E4" i="7"/>
  <c r="E12" i="7"/>
  <c r="E20" i="7"/>
  <c r="E28" i="7"/>
  <c r="E9" i="7"/>
  <c r="E19" i="7"/>
  <c r="D31" i="7"/>
  <c r="E5" i="7"/>
  <c r="D24" i="7"/>
  <c r="D37" i="7"/>
  <c r="D44" i="7"/>
  <c r="D49" i="7"/>
  <c r="D53" i="7"/>
  <c r="E13" i="7"/>
  <c r="D33" i="7"/>
  <c r="D41" i="7"/>
  <c r="E47" i="7"/>
  <c r="E10" i="7"/>
  <c r="D32" i="7"/>
  <c r="E54" i="7"/>
  <c r="D23" i="7"/>
  <c r="D39" i="7"/>
  <c r="E14" i="7"/>
  <c r="E41" i="7"/>
  <c r="E11" i="7"/>
  <c r="E30" i="7"/>
  <c r="D2" i="7"/>
  <c r="D5" i="7"/>
  <c r="D13" i="7"/>
  <c r="D21" i="7"/>
  <c r="D29" i="7"/>
  <c r="D12" i="7"/>
  <c r="E22" i="7"/>
  <c r="E34" i="7"/>
  <c r="D16" i="7"/>
  <c r="E27" i="7"/>
  <c r="E39" i="7"/>
  <c r="D46" i="7"/>
  <c r="D50" i="7"/>
  <c r="D54" i="7"/>
  <c r="D14" i="7"/>
  <c r="D36" i="7"/>
  <c r="E44" i="7"/>
  <c r="E48" i="7"/>
  <c r="E18" i="7"/>
  <c r="E33" i="7"/>
  <c r="D4" i="7"/>
  <c r="E26" i="7"/>
  <c r="E51" i="7"/>
  <c r="D22" i="7"/>
  <c r="D42" i="7"/>
  <c r="D19" i="7"/>
  <c r="E35" i="7"/>
  <c r="E16" i="7"/>
  <c r="E3" i="7"/>
  <c r="E25" i="7"/>
  <c r="D20" i="7"/>
  <c r="D40" i="7"/>
  <c r="D51" i="7"/>
  <c r="E17" i="7"/>
  <c r="D45" i="7"/>
  <c r="D26" i="7"/>
  <c r="E7" i="7"/>
  <c r="D3" i="7"/>
  <c r="E52" i="7"/>
  <c r="D43" i="7"/>
  <c r="D17" i="7"/>
  <c r="E6" i="7"/>
  <c r="D28" i="7"/>
  <c r="E23" i="7"/>
  <c r="E43" i="7"/>
  <c r="D52" i="7"/>
  <c r="E21" i="7"/>
  <c r="E46" i="7"/>
  <c r="E29" i="7"/>
  <c r="E15" i="7"/>
  <c r="D11" i="7"/>
  <c r="D8" i="7"/>
  <c r="E53" i="7"/>
  <c r="E8" i="7"/>
  <c r="E24" i="7"/>
  <c r="D15" i="7"/>
  <c r="D35" i="7"/>
  <c r="E31" i="7"/>
  <c r="D47" i="7"/>
  <c r="D6" i="7"/>
  <c r="E37" i="7"/>
  <c r="E49" i="7"/>
  <c r="E45" i="7"/>
  <c r="E32" i="7"/>
  <c r="D30" i="7"/>
  <c r="D27" i="7"/>
  <c r="D9" i="7"/>
  <c r="D25" i="7"/>
  <c r="D18" i="7"/>
  <c r="E38" i="7"/>
  <c r="D34" i="7"/>
  <c r="D48" i="7"/>
  <c r="D10" i="7"/>
  <c r="E40" i="7"/>
  <c r="D7" i="7"/>
  <c r="E50" i="7"/>
  <c r="D38" i="7"/>
  <c r="E36" i="7"/>
  <c r="E42" i="7"/>
  <c r="E2" i="7"/>
  <c r="S18" i="4"/>
  <c r="J6" i="7"/>
  <c r="J10" i="7"/>
  <c r="J14" i="7"/>
  <c r="J18" i="7"/>
  <c r="J22" i="7"/>
  <c r="J26" i="7"/>
  <c r="J30" i="7"/>
  <c r="K16" i="7"/>
  <c r="J31" i="7"/>
  <c r="J35" i="7"/>
  <c r="K15" i="7"/>
  <c r="J38" i="7"/>
  <c r="J42" i="7"/>
  <c r="K10" i="7"/>
  <c r="K37" i="7"/>
  <c r="K3" i="7"/>
  <c r="K26" i="7"/>
  <c r="K40" i="7"/>
  <c r="K35" i="7"/>
  <c r="K49" i="7"/>
  <c r="K13" i="7"/>
  <c r="K50" i="7"/>
  <c r="K23" i="7"/>
  <c r="K51" i="7"/>
  <c r="K47" i="7"/>
  <c r="K52" i="7"/>
  <c r="J3" i="7"/>
  <c r="J7" i="7"/>
  <c r="J11" i="7"/>
  <c r="J15" i="7"/>
  <c r="J19" i="7"/>
  <c r="J23" i="7"/>
  <c r="J27" i="7"/>
  <c r="K4" i="7"/>
  <c r="K20" i="7"/>
  <c r="J32" i="7"/>
  <c r="J36" i="7"/>
  <c r="K18" i="7"/>
  <c r="J39" i="7"/>
  <c r="J43" i="7"/>
  <c r="K14" i="7"/>
  <c r="K39" i="7"/>
  <c r="K7" i="7"/>
  <c r="K30" i="7"/>
  <c r="K44" i="7"/>
  <c r="K41" i="7"/>
  <c r="J50" i="7"/>
  <c r="K42" i="7"/>
  <c r="J51" i="7"/>
  <c r="K32" i="7"/>
  <c r="J52" i="7"/>
  <c r="J53" i="7"/>
  <c r="K31" i="7"/>
  <c r="J8" i="7"/>
  <c r="J16" i="7"/>
  <c r="J24" i="7"/>
  <c r="K8" i="7"/>
  <c r="J33" i="7"/>
  <c r="K21" i="7"/>
  <c r="J44" i="7"/>
  <c r="K43" i="7"/>
  <c r="K33" i="7"/>
  <c r="J46" i="7"/>
  <c r="K46" i="7"/>
  <c r="J45" i="7"/>
  <c r="K38" i="7"/>
  <c r="J9" i="7"/>
  <c r="J17" i="7"/>
  <c r="J25" i="7"/>
  <c r="K12" i="7"/>
  <c r="J34" i="7"/>
  <c r="K34" i="7"/>
  <c r="K6" i="7"/>
  <c r="K2" i="7"/>
  <c r="K36" i="7"/>
  <c r="J48" i="7"/>
  <c r="K48" i="7"/>
  <c r="J47" i="7"/>
  <c r="K45" i="7"/>
  <c r="J4" i="7"/>
  <c r="J12" i="7"/>
  <c r="J20" i="7"/>
  <c r="J28" i="7"/>
  <c r="K24" i="7"/>
  <c r="J37" i="7"/>
  <c r="J40" i="7"/>
  <c r="K25" i="7"/>
  <c r="K11" i="7"/>
  <c r="K19" i="7"/>
  <c r="K53" i="7"/>
  <c r="K54" i="7"/>
  <c r="K9" i="7"/>
  <c r="J49" i="7"/>
  <c r="J5" i="7"/>
  <c r="J13" i="7"/>
  <c r="J21" i="7"/>
  <c r="J29" i="7"/>
  <c r="K28" i="7"/>
  <c r="K5" i="7"/>
  <c r="J41" i="7"/>
  <c r="K29" i="7"/>
  <c r="K22" i="7"/>
  <c r="K27" i="7"/>
  <c r="J54" i="7"/>
  <c r="J2" i="7"/>
  <c r="K17" i="7"/>
  <c r="I5" i="7"/>
  <c r="I13" i="7"/>
  <c r="I21" i="7"/>
  <c r="I29" i="7"/>
  <c r="I8" i="7"/>
  <c r="H20" i="7"/>
  <c r="I30" i="7"/>
  <c r="H36" i="7"/>
  <c r="H15" i="7"/>
  <c r="I26" i="7"/>
  <c r="H41" i="7"/>
  <c r="H47" i="7"/>
  <c r="H51" i="7"/>
  <c r="I4" i="7"/>
  <c r="H16" i="7"/>
  <c r="I32" i="7"/>
  <c r="H42" i="7"/>
  <c r="I48" i="7"/>
  <c r="H24" i="7"/>
  <c r="I51" i="7"/>
  <c r="H33" i="7"/>
  <c r="I52" i="7"/>
  <c r="H28" i="7"/>
  <c r="H39" i="7"/>
  <c r="H3" i="7"/>
  <c r="I28" i="7"/>
  <c r="H40" i="7"/>
  <c r="H6" i="7"/>
  <c r="H14" i="7"/>
  <c r="H22" i="7"/>
  <c r="H30" i="7"/>
  <c r="I11" i="7"/>
  <c r="H23" i="7"/>
  <c r="I31" i="7"/>
  <c r="I3" i="7"/>
  <c r="I18" i="7"/>
  <c r="I33" i="7"/>
  <c r="I44" i="7"/>
  <c r="H48" i="7"/>
  <c r="H52" i="7"/>
  <c r="H8" i="7"/>
  <c r="I19" i="7"/>
  <c r="H35" i="7"/>
  <c r="I45" i="7"/>
  <c r="H5" i="7"/>
  <c r="H34" i="7"/>
  <c r="I10" i="7"/>
  <c r="I34" i="7"/>
  <c r="H9" i="7"/>
  <c r="H31" i="7"/>
  <c r="I49" i="7"/>
  <c r="I6" i="7"/>
  <c r="I50" i="7"/>
  <c r="H2" i="7"/>
  <c r="I17" i="7"/>
  <c r="H4" i="7"/>
  <c r="I24" i="7"/>
  <c r="I7" i="7"/>
  <c r="I36" i="7"/>
  <c r="H49" i="7"/>
  <c r="H12" i="7"/>
  <c r="H38" i="7"/>
  <c r="H13" i="7"/>
  <c r="H21" i="7"/>
  <c r="I12" i="7"/>
  <c r="I53" i="7"/>
  <c r="I39" i="7"/>
  <c r="H18" i="7"/>
  <c r="H7" i="7"/>
  <c r="I27" i="7"/>
  <c r="H11" i="7"/>
  <c r="I40" i="7"/>
  <c r="H50" i="7"/>
  <c r="I15" i="7"/>
  <c r="I41" i="7"/>
  <c r="I16" i="7"/>
  <c r="H29" i="7"/>
  <c r="I20" i="7"/>
  <c r="I2" i="7"/>
  <c r="I54" i="7"/>
  <c r="I9" i="7"/>
  <c r="I25" i="7"/>
  <c r="I14" i="7"/>
  <c r="H32" i="7"/>
  <c r="H19" i="7"/>
  <c r="H45" i="7"/>
  <c r="H53" i="7"/>
  <c r="I23" i="7"/>
  <c r="I46" i="7"/>
  <c r="I42" i="7"/>
  <c r="I43" i="7"/>
  <c r="H37" i="7"/>
  <c r="H25" i="7"/>
  <c r="H10" i="7"/>
  <c r="H26" i="7"/>
  <c r="H17" i="7"/>
  <c r="I35" i="7"/>
  <c r="I22" i="7"/>
  <c r="H46" i="7"/>
  <c r="H54" i="7"/>
  <c r="H27" i="7"/>
  <c r="I47" i="7"/>
  <c r="H43" i="7"/>
  <c r="H44" i="7"/>
  <c r="I38" i="7"/>
  <c r="I37" i="7"/>
  <c r="L82" i="7" l="1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M100" i="7"/>
  <c r="L101" i="7"/>
  <c r="M104" i="7"/>
  <c r="L105" i="7"/>
  <c r="M83" i="7"/>
  <c r="M85" i="7"/>
  <c r="M87" i="7"/>
  <c r="M89" i="7"/>
  <c r="M91" i="7"/>
  <c r="M93" i="7"/>
  <c r="M95" i="7"/>
  <c r="M97" i="7"/>
  <c r="M101" i="7"/>
  <c r="L102" i="7"/>
  <c r="M105" i="7"/>
  <c r="L106" i="7"/>
  <c r="L108" i="7"/>
  <c r="L109" i="7"/>
  <c r="L110" i="7"/>
  <c r="L111" i="7"/>
  <c r="L112" i="7"/>
  <c r="L113" i="7"/>
  <c r="L114" i="7"/>
  <c r="M102" i="7"/>
  <c r="L103" i="7"/>
  <c r="M108" i="7"/>
  <c r="M110" i="7"/>
  <c r="M112" i="7"/>
  <c r="M114" i="7"/>
  <c r="L115" i="7"/>
  <c r="M118" i="7"/>
  <c r="L119" i="7"/>
  <c r="M82" i="7"/>
  <c r="M86" i="7"/>
  <c r="M90" i="7"/>
  <c r="M94" i="7"/>
  <c r="M98" i="7"/>
  <c r="M99" i="7"/>
  <c r="L100" i="7"/>
  <c r="M107" i="7"/>
  <c r="M117" i="7"/>
  <c r="L118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M88" i="7"/>
  <c r="M96" i="7"/>
  <c r="L104" i="7"/>
  <c r="M115" i="7"/>
  <c r="L116" i="7"/>
  <c r="M122" i="7"/>
  <c r="M126" i="7"/>
  <c r="M130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99" i="7"/>
  <c r="M106" i="7"/>
  <c r="M109" i="7"/>
  <c r="M113" i="7"/>
  <c r="M116" i="7"/>
  <c r="L117" i="7"/>
  <c r="M123" i="7"/>
  <c r="M127" i="7"/>
  <c r="M131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92" i="7"/>
  <c r="M119" i="7"/>
  <c r="M120" i="7"/>
  <c r="M128" i="7"/>
  <c r="M157" i="7"/>
  <c r="M161" i="7"/>
  <c r="M165" i="7"/>
  <c r="M169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07" i="7"/>
  <c r="M125" i="7"/>
  <c r="M156" i="7"/>
  <c r="M160" i="7"/>
  <c r="M164" i="7"/>
  <c r="M168" i="7"/>
  <c r="M129" i="7"/>
  <c r="M162" i="7"/>
  <c r="M170" i="7"/>
  <c r="M173" i="7"/>
  <c r="M175" i="7"/>
  <c r="M177" i="7"/>
  <c r="M179" i="7"/>
  <c r="M181" i="7"/>
  <c r="M183" i="7"/>
  <c r="M185" i="7"/>
  <c r="M187" i="7"/>
  <c r="M84" i="7"/>
  <c r="M103" i="7"/>
  <c r="M124" i="7"/>
  <c r="M155" i="7"/>
  <c r="M163" i="7"/>
  <c r="M171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121" i="7"/>
  <c r="M166" i="7"/>
  <c r="M174" i="7"/>
  <c r="M178" i="7"/>
  <c r="M182" i="7"/>
  <c r="M186" i="7"/>
  <c r="M189" i="7"/>
  <c r="M190" i="7"/>
  <c r="M196" i="7"/>
  <c r="L198" i="7"/>
  <c r="L202" i="7"/>
  <c r="L206" i="7"/>
  <c r="L210" i="7"/>
  <c r="L214" i="7"/>
  <c r="L218" i="7"/>
  <c r="L222" i="7"/>
  <c r="M167" i="7"/>
  <c r="M188" i="7"/>
  <c r="M195" i="7"/>
  <c r="L197" i="7"/>
  <c r="L201" i="7"/>
  <c r="L205" i="7"/>
  <c r="L209" i="7"/>
  <c r="L213" i="7"/>
  <c r="L217" i="7"/>
  <c r="L221" i="7"/>
  <c r="M132" i="7"/>
  <c r="M191" i="7"/>
  <c r="L199" i="7"/>
  <c r="L207" i="7"/>
  <c r="L215" i="7"/>
  <c r="L223" i="7"/>
  <c r="L226" i="7"/>
  <c r="L228" i="7"/>
  <c r="L230" i="7"/>
  <c r="M158" i="7"/>
  <c r="M172" i="7"/>
  <c r="M180" i="7"/>
  <c r="M193" i="7"/>
  <c r="L200" i="7"/>
  <c r="L208" i="7"/>
  <c r="L216" i="7"/>
  <c r="L224" i="7"/>
  <c r="M226" i="7"/>
  <c r="M228" i="7"/>
  <c r="M230" i="7"/>
  <c r="M159" i="7"/>
  <c r="M192" i="7"/>
  <c r="L203" i="7"/>
  <c r="L219" i="7"/>
  <c r="L227" i="7"/>
  <c r="M227" i="7"/>
  <c r="M176" i="7"/>
  <c r="M194" i="7"/>
  <c r="L204" i="7"/>
  <c r="L220" i="7"/>
  <c r="M225" i="7"/>
  <c r="M229" i="7"/>
  <c r="M111" i="7"/>
  <c r="M184" i="7"/>
  <c r="L212" i="7"/>
  <c r="L229" i="7"/>
  <c r="L211" i="7"/>
  <c r="L225" i="7"/>
  <c r="M56" i="7"/>
  <c r="L57" i="7"/>
  <c r="M60" i="7"/>
  <c r="L61" i="7"/>
  <c r="M64" i="7"/>
  <c r="L65" i="7"/>
  <c r="M68" i="7"/>
  <c r="L69" i="7"/>
  <c r="M72" i="7"/>
  <c r="L73" i="7"/>
  <c r="M76" i="7"/>
  <c r="L77" i="7"/>
  <c r="M80" i="7"/>
  <c r="L81" i="7"/>
  <c r="M57" i="7"/>
  <c r="L58" i="7"/>
  <c r="M61" i="7"/>
  <c r="L62" i="7"/>
  <c r="M65" i="7"/>
  <c r="L66" i="7"/>
  <c r="M69" i="7"/>
  <c r="L70" i="7"/>
  <c r="M73" i="7"/>
  <c r="L74" i="7"/>
  <c r="M77" i="7"/>
  <c r="L78" i="7"/>
  <c r="M81" i="7"/>
  <c r="M58" i="7"/>
  <c r="L59" i="7"/>
  <c r="M66" i="7"/>
  <c r="L67" i="7"/>
  <c r="M74" i="7"/>
  <c r="L75" i="7"/>
  <c r="M59" i="7"/>
  <c r="L60" i="7"/>
  <c r="M67" i="7"/>
  <c r="L68" i="7"/>
  <c r="M75" i="7"/>
  <c r="L76" i="7"/>
  <c r="L55" i="7"/>
  <c r="M62" i="7"/>
  <c r="L63" i="7"/>
  <c r="M70" i="7"/>
  <c r="L71" i="7"/>
  <c r="M78" i="7"/>
  <c r="L79" i="7"/>
  <c r="M55" i="7"/>
  <c r="L56" i="7"/>
  <c r="M63" i="7"/>
  <c r="L64" i="7"/>
  <c r="M71" i="7"/>
  <c r="L72" i="7"/>
  <c r="M79" i="7"/>
  <c r="L80" i="7"/>
  <c r="M6" i="7"/>
  <c r="M14" i="7"/>
  <c r="M22" i="7"/>
  <c r="M30" i="7"/>
  <c r="L12" i="7"/>
  <c r="L22" i="7"/>
  <c r="M32" i="7"/>
  <c r="M5" i="7"/>
  <c r="M20" i="7"/>
  <c r="L31" i="7"/>
  <c r="M41" i="7"/>
  <c r="L47" i="7"/>
  <c r="L51" i="7"/>
  <c r="L10" i="7"/>
  <c r="M21" i="7"/>
  <c r="M34" i="7"/>
  <c r="M42" i="7"/>
  <c r="M47" i="7"/>
  <c r="L30" i="7"/>
  <c r="M52" i="7"/>
  <c r="L16" i="7"/>
  <c r="M40" i="7"/>
  <c r="L4" i="7"/>
  <c r="M33" i="7"/>
  <c r="M54" i="7"/>
  <c r="M23" i="7"/>
  <c r="M2" i="7"/>
  <c r="L7" i="7"/>
  <c r="L15" i="7"/>
  <c r="L23" i="7"/>
  <c r="M3" i="7"/>
  <c r="M13" i="7"/>
  <c r="L25" i="7"/>
  <c r="L33" i="7"/>
  <c r="M9" i="7"/>
  <c r="L21" i="7"/>
  <c r="L34" i="7"/>
  <c r="L42" i="7"/>
  <c r="L48" i="7"/>
  <c r="L52" i="7"/>
  <c r="L14" i="7"/>
  <c r="M25" i="7"/>
  <c r="M37" i="7"/>
  <c r="L43" i="7"/>
  <c r="M48" i="7"/>
  <c r="L36" i="7"/>
  <c r="L2" i="7"/>
  <c r="L24" i="7"/>
  <c r="L41" i="7"/>
  <c r="M7" i="7"/>
  <c r="M43" i="7"/>
  <c r="M4" i="7"/>
  <c r="L32" i="7"/>
  <c r="M10" i="7"/>
  <c r="M18" i="7"/>
  <c r="M26" i="7"/>
  <c r="L6" i="7"/>
  <c r="M16" i="7"/>
  <c r="L28" i="7"/>
  <c r="M36" i="7"/>
  <c r="L13" i="7"/>
  <c r="M24" i="7"/>
  <c r="M35" i="7"/>
  <c r="L45" i="7"/>
  <c r="L49" i="7"/>
  <c r="L53" i="7"/>
  <c r="M17" i="7"/>
  <c r="L29" i="7"/>
  <c r="M38" i="7"/>
  <c r="M45" i="7"/>
  <c r="L8" i="7"/>
  <c r="M39" i="7"/>
  <c r="L5" i="7"/>
  <c r="M27" i="7"/>
  <c r="M49" i="7"/>
  <c r="M15" i="7"/>
  <c r="L44" i="7"/>
  <c r="M12" i="7"/>
  <c r="M44" i="7"/>
  <c r="L3" i="7"/>
  <c r="L11" i="7"/>
  <c r="L19" i="7"/>
  <c r="L27" i="7"/>
  <c r="L9" i="7"/>
  <c r="M19" i="7"/>
  <c r="M29" i="7"/>
  <c r="L37" i="7"/>
  <c r="L17" i="7"/>
  <c r="M28" i="7"/>
  <c r="L38" i="7"/>
  <c r="L46" i="7"/>
  <c r="L50" i="7"/>
  <c r="L54" i="7"/>
  <c r="L18" i="7"/>
  <c r="M31" i="7"/>
  <c r="L39" i="7"/>
  <c r="M46" i="7"/>
  <c r="M11" i="7"/>
  <c r="L40" i="7"/>
  <c r="M8" i="7"/>
  <c r="L35" i="7"/>
  <c r="M53" i="7"/>
  <c r="L26" i="7"/>
  <c r="M50" i="7"/>
  <c r="L20" i="7"/>
  <c r="M51" i="7"/>
</calcChain>
</file>

<file path=xl/sharedStrings.xml><?xml version="1.0" encoding="utf-8"?>
<sst xmlns="http://schemas.openxmlformats.org/spreadsheetml/2006/main" count="10120" uniqueCount="498">
  <si>
    <t>T vs Z</t>
    <phoneticPr fontId="1" type="noConversion"/>
  </si>
  <si>
    <t>Z vs P</t>
    <phoneticPr fontId="1" type="noConversion"/>
  </si>
  <si>
    <t>P vs T</t>
    <phoneticPr fontId="1" type="noConversion"/>
  </si>
  <si>
    <t>T vs T</t>
    <phoneticPr fontId="1" type="noConversion"/>
  </si>
  <si>
    <t>Z vs Z</t>
    <phoneticPr fontId="1" type="noConversion"/>
  </si>
  <si>
    <t>P vs P</t>
    <phoneticPr fontId="1" type="noConversion"/>
  </si>
  <si>
    <t>T</t>
    <phoneticPr fontId="1" type="noConversion"/>
  </si>
  <si>
    <t>Z</t>
    <phoneticPr fontId="1" type="noConversion"/>
  </si>
  <si>
    <t>P</t>
    <phoneticPr fontId="1" type="noConversion"/>
  </si>
  <si>
    <t>Alpha</t>
    <phoneticPr fontId="1" type="noConversion"/>
  </si>
  <si>
    <t>T total</t>
    <phoneticPr fontId="1" type="noConversion"/>
  </si>
  <si>
    <t>Z total</t>
    <phoneticPr fontId="1" type="noConversion"/>
  </si>
  <si>
    <t>P total</t>
    <phoneticPr fontId="1" type="noConversion"/>
  </si>
  <si>
    <t>Beta</t>
    <phoneticPr fontId="1" type="noConversion"/>
  </si>
  <si>
    <t>Gamma</t>
    <phoneticPr fontId="1" type="noConversion"/>
  </si>
  <si>
    <t>Total</t>
    <phoneticPr fontId="1" type="noConversion"/>
  </si>
  <si>
    <t>STDEV1</t>
    <phoneticPr fontId="1" type="noConversion"/>
  </si>
  <si>
    <t>STDEV2</t>
    <phoneticPr fontId="1" type="noConversion"/>
  </si>
  <si>
    <t>Alternative</t>
    <phoneticPr fontId="1" type="noConversion"/>
  </si>
  <si>
    <t>ΣSTDEV</t>
    <phoneticPr fontId="1" type="noConversion"/>
  </si>
  <si>
    <t>TZ %</t>
    <phoneticPr fontId="1" type="noConversion"/>
  </si>
  <si>
    <t>ZP %</t>
    <phoneticPr fontId="1" type="noConversion"/>
  </si>
  <si>
    <t>PT %</t>
    <phoneticPr fontId="1" type="noConversion"/>
  </si>
  <si>
    <t>T %</t>
    <phoneticPr fontId="1" type="noConversion"/>
  </si>
  <si>
    <t>Z %</t>
    <phoneticPr fontId="1" type="noConversion"/>
  </si>
  <si>
    <t>P %</t>
    <phoneticPr fontId="1" type="noConversion"/>
  </si>
  <si>
    <t>Z total</t>
    <phoneticPr fontId="1" type="noConversion"/>
  </si>
  <si>
    <t>P total</t>
    <phoneticPr fontId="1" type="noConversion"/>
  </si>
  <si>
    <t>PT %</t>
    <phoneticPr fontId="1" type="noConversion"/>
  </si>
  <si>
    <t>Acheron</t>
    <phoneticPr fontId="1" type="noConversion"/>
  </si>
  <si>
    <t>Asgard</t>
    <phoneticPr fontId="1" type="noConversion"/>
  </si>
  <si>
    <t>Bifrost</t>
    <phoneticPr fontId="1" type="noConversion"/>
  </si>
  <si>
    <t>Carthage</t>
    <phoneticPr fontId="1" type="noConversion"/>
  </si>
  <si>
    <t>T %</t>
    <phoneticPr fontId="1" type="noConversion"/>
  </si>
  <si>
    <t>P %</t>
    <phoneticPr fontId="1" type="noConversion"/>
  </si>
  <si>
    <t>Z vs Z</t>
    <phoneticPr fontId="1" type="noConversion"/>
  </si>
  <si>
    <t>Chain Reaction</t>
    <phoneticPr fontId="1" type="noConversion"/>
  </si>
  <si>
    <t>Neo Chain Reaction</t>
    <phoneticPr fontId="1" type="noConversion"/>
  </si>
  <si>
    <t>Close Quarters</t>
    <phoneticPr fontId="1" type="noConversion"/>
  </si>
  <si>
    <t>Eldritch Lake</t>
    <phoneticPr fontId="1" type="noConversion"/>
  </si>
  <si>
    <t>Emperor of Emperor</t>
    <phoneticPr fontId="1" type="noConversion"/>
  </si>
  <si>
    <t>Enter the Dragon 2004</t>
    <phoneticPr fontId="1" type="noConversion"/>
  </si>
  <si>
    <t>Face Off</t>
    <phoneticPr fontId="1" type="noConversion"/>
  </si>
  <si>
    <t>Filght-Dreamliner</t>
    <phoneticPr fontId="1" type="noConversion"/>
  </si>
  <si>
    <t>Gauntlet</t>
    <phoneticPr fontId="1" type="noConversion"/>
  </si>
  <si>
    <t>Gauntlet TG</t>
    <phoneticPr fontId="1" type="noConversion"/>
  </si>
  <si>
    <t>Gauntlet Total</t>
    <phoneticPr fontId="1" type="noConversion"/>
  </si>
  <si>
    <t>Giant Steps Total</t>
    <phoneticPr fontId="1" type="noConversion"/>
  </si>
  <si>
    <t>Highway Star</t>
    <phoneticPr fontId="1" type="noConversion"/>
  </si>
  <si>
    <t>Hwarangdo</t>
    <phoneticPr fontId="1" type="noConversion"/>
  </si>
  <si>
    <t>Loki</t>
    <phoneticPr fontId="1" type="noConversion"/>
  </si>
  <si>
    <t>Neo Bifrost</t>
    <phoneticPr fontId="1" type="noConversion"/>
  </si>
  <si>
    <t>Bifrost III</t>
    <phoneticPr fontId="1" type="noConversion"/>
  </si>
  <si>
    <t>Bifrost Total</t>
    <phoneticPr fontId="1" type="noConversion"/>
  </si>
  <si>
    <t>Blitz</t>
    <phoneticPr fontId="1" type="noConversion"/>
  </si>
  <si>
    <t>Paradoxxx</t>
    <phoneticPr fontId="1" type="noConversion"/>
  </si>
  <si>
    <t>Paranoid Android</t>
    <phoneticPr fontId="1" type="noConversion"/>
  </si>
  <si>
    <t>River of Styx</t>
    <phoneticPr fontId="1" type="noConversion"/>
  </si>
  <si>
    <t>Tiamat</t>
    <phoneticPr fontId="1" type="noConversion"/>
  </si>
  <si>
    <t>Turnaround</t>
    <phoneticPr fontId="1" type="noConversion"/>
  </si>
  <si>
    <t>Evolution Turnaround</t>
    <phoneticPr fontId="1" type="noConversion"/>
  </si>
  <si>
    <t>Turnaround Total</t>
    <phoneticPr fontId="1" type="noConversion"/>
  </si>
  <si>
    <t>Another Day</t>
    <phoneticPr fontId="1" type="noConversion"/>
  </si>
  <si>
    <t>Athena II</t>
    <phoneticPr fontId="1" type="noConversion"/>
  </si>
  <si>
    <t>Carthage II</t>
    <phoneticPr fontId="1" type="noConversion"/>
  </si>
  <si>
    <t>Carthage III</t>
    <phoneticPr fontId="1" type="noConversion"/>
  </si>
  <si>
    <t>Odd-Eye III</t>
    <phoneticPr fontId="1" type="noConversion"/>
  </si>
  <si>
    <t>Paradoxxx II</t>
    <phoneticPr fontId="1" type="noConversion"/>
  </si>
  <si>
    <t>2 Players &lt;50 Total</t>
    <phoneticPr fontId="1" type="noConversion"/>
  </si>
  <si>
    <t>Map Name</t>
    <phoneticPr fontId="1" type="noConversion"/>
  </si>
  <si>
    <t>% of Balance</t>
    <phoneticPr fontId="1" type="noConversion"/>
  </si>
  <si>
    <t>Standard Deviation</t>
    <phoneticPr fontId="1" type="noConversion"/>
  </si>
  <si>
    <t>ΣSTDEV</t>
    <phoneticPr fontId="1" type="noConversion"/>
  </si>
  <si>
    <t>STDEV2</t>
    <phoneticPr fontId="1" type="noConversion"/>
  </si>
  <si>
    <t>Players Race Rate</t>
    <phoneticPr fontId="1" type="noConversion"/>
  </si>
  <si>
    <t>Racial Expected Win Rate</t>
    <phoneticPr fontId="1" type="noConversion"/>
  </si>
  <si>
    <t>Standard Deviation of Balance</t>
    <phoneticPr fontId="1" type="noConversion"/>
  </si>
  <si>
    <t>Pooled Standard Deviation</t>
    <phoneticPr fontId="1" type="noConversion"/>
  </si>
  <si>
    <t>Central Plains</t>
    <phoneticPr fontId="1" type="noConversion"/>
  </si>
  <si>
    <t>Terran Most Win Rate Expected</t>
    <phoneticPr fontId="1" type="noConversion"/>
  </si>
  <si>
    <t>Zerg Most Win Rate Expected</t>
    <phoneticPr fontId="1" type="noConversion"/>
  </si>
  <si>
    <t>Protoss Most Win Rate Expected</t>
    <phoneticPr fontId="1" type="noConversion"/>
  </si>
  <si>
    <t>Standard Deviation of Expected Win</t>
    <phoneticPr fontId="1" type="noConversion"/>
  </si>
  <si>
    <t>Players</t>
    <phoneticPr fontId="1" type="noConversion"/>
  </si>
  <si>
    <t>Crimson Isles</t>
    <phoneticPr fontId="1" type="noConversion"/>
  </si>
  <si>
    <t>Desert Fox</t>
    <phoneticPr fontId="1" type="noConversion"/>
  </si>
  <si>
    <t>El Nino</t>
    <phoneticPr fontId="1" type="noConversion"/>
  </si>
  <si>
    <t>Outburst</t>
    <phoneticPr fontId="1" type="noConversion"/>
  </si>
  <si>
    <t>Outlier</t>
    <phoneticPr fontId="1" type="noConversion"/>
  </si>
  <si>
    <t>Neo Outlier</t>
    <phoneticPr fontId="1" type="noConversion"/>
  </si>
  <si>
    <t>Plasma</t>
    <phoneticPr fontId="1" type="noConversion"/>
  </si>
  <si>
    <t>Tears of the Moon</t>
    <phoneticPr fontId="1" type="noConversion"/>
  </si>
  <si>
    <t>Universal Tripod</t>
    <phoneticPr fontId="1" type="noConversion"/>
  </si>
  <si>
    <t>3 Players &lt;50 Total</t>
    <phoneticPr fontId="1" type="noConversion"/>
  </si>
  <si>
    <t>Sin 815</t>
    <phoneticPr fontId="1" type="noConversion"/>
  </si>
  <si>
    <t>Acro</t>
    <phoneticPr fontId="1" type="noConversion"/>
  </si>
  <si>
    <t>Arcadia II</t>
    <phoneticPr fontId="1" type="noConversion"/>
  </si>
  <si>
    <t>Arcadia Total</t>
    <phoneticPr fontId="1" type="noConversion"/>
  </si>
  <si>
    <t>Arizona</t>
    <phoneticPr fontId="1" type="noConversion"/>
  </si>
  <si>
    <t>Avant-garde</t>
    <phoneticPr fontId="1" type="noConversion"/>
  </si>
  <si>
    <t>Azelea</t>
    <phoneticPr fontId="1" type="noConversion"/>
  </si>
  <si>
    <t>Beltway</t>
    <phoneticPr fontId="1" type="noConversion"/>
  </si>
  <si>
    <t>Neo Beltway</t>
    <phoneticPr fontId="1" type="noConversion"/>
  </si>
  <si>
    <t>Black Vane</t>
    <phoneticPr fontId="1" type="noConversion"/>
  </si>
  <si>
    <t>Black Vane Total</t>
    <phoneticPr fontId="1" type="noConversion"/>
  </si>
  <si>
    <t>Blade Storm v1.5</t>
    <phoneticPr fontId="1" type="noConversion"/>
  </si>
  <si>
    <t>Blaze</t>
    <phoneticPr fontId="1" type="noConversion"/>
  </si>
  <si>
    <t>Neo Blaze</t>
    <phoneticPr fontId="1" type="noConversion"/>
  </si>
  <si>
    <t>Byzantium</t>
    <phoneticPr fontId="1" type="noConversion"/>
  </si>
  <si>
    <t>Chaotic Surface</t>
    <phoneticPr fontId="1" type="noConversion"/>
  </si>
  <si>
    <t>Charity</t>
    <phoneticPr fontId="1" type="noConversion"/>
  </si>
  <si>
    <t>Baekmagoji</t>
    <phoneticPr fontId="1" type="noConversion"/>
  </si>
  <si>
    <t>T vs Z</t>
    <phoneticPr fontId="1" type="noConversion"/>
  </si>
  <si>
    <t>T total</t>
    <phoneticPr fontId="1" type="noConversion"/>
  </si>
  <si>
    <t>Z vs P</t>
    <phoneticPr fontId="1" type="noConversion"/>
  </si>
  <si>
    <t>Z total</t>
    <phoneticPr fontId="1" type="noConversion"/>
  </si>
  <si>
    <t>P vs T</t>
    <phoneticPr fontId="1" type="noConversion"/>
  </si>
  <si>
    <t>P total</t>
    <phoneticPr fontId="1" type="noConversion"/>
  </si>
  <si>
    <t>TZ %</t>
    <phoneticPr fontId="1" type="noConversion"/>
  </si>
  <si>
    <t>T %</t>
    <phoneticPr fontId="1" type="noConversion"/>
  </si>
  <si>
    <t>ZP %</t>
    <phoneticPr fontId="1" type="noConversion"/>
  </si>
  <si>
    <t>Z %</t>
    <phoneticPr fontId="1" type="noConversion"/>
  </si>
  <si>
    <t>PT %</t>
    <phoneticPr fontId="1" type="noConversion"/>
  </si>
  <si>
    <t>P %</t>
    <phoneticPr fontId="1" type="noConversion"/>
  </si>
  <si>
    <t>T vs T</t>
    <phoneticPr fontId="1" type="noConversion"/>
  </si>
  <si>
    <t>Alpha</t>
    <phoneticPr fontId="1" type="noConversion"/>
  </si>
  <si>
    <t>Z vs Z</t>
    <phoneticPr fontId="1" type="noConversion"/>
  </si>
  <si>
    <t>Beta</t>
    <phoneticPr fontId="1" type="noConversion"/>
  </si>
  <si>
    <t>P vs P</t>
    <phoneticPr fontId="1" type="noConversion"/>
  </si>
  <si>
    <t>Gamma</t>
    <phoneticPr fontId="1" type="noConversion"/>
  </si>
  <si>
    <t>T</t>
    <phoneticPr fontId="1" type="noConversion"/>
  </si>
  <si>
    <t>Z</t>
    <phoneticPr fontId="1" type="noConversion"/>
  </si>
  <si>
    <t>P vs T</t>
    <phoneticPr fontId="1" type="noConversion"/>
  </si>
  <si>
    <t>P</t>
    <phoneticPr fontId="1" type="noConversion"/>
  </si>
  <si>
    <t>Total</t>
    <phoneticPr fontId="1" type="noConversion"/>
  </si>
  <si>
    <t>STDEV1</t>
    <phoneticPr fontId="1" type="noConversion"/>
  </si>
  <si>
    <t>STDEV2</t>
    <phoneticPr fontId="1" type="noConversion"/>
  </si>
  <si>
    <t>ΣSTDEV</t>
    <phoneticPr fontId="1" type="noConversion"/>
  </si>
  <si>
    <t>Battle Royal</t>
    <phoneticPr fontId="1" type="noConversion"/>
  </si>
  <si>
    <t>T vs Z</t>
    <phoneticPr fontId="1" type="noConversion"/>
  </si>
  <si>
    <t>T total</t>
    <phoneticPr fontId="1" type="noConversion"/>
  </si>
  <si>
    <t>Z vs P</t>
    <phoneticPr fontId="1" type="noConversion"/>
  </si>
  <si>
    <t>Z total</t>
    <phoneticPr fontId="1" type="noConversion"/>
  </si>
  <si>
    <t>P vs T</t>
    <phoneticPr fontId="1" type="noConversion"/>
  </si>
  <si>
    <t>P total</t>
    <phoneticPr fontId="1" type="noConversion"/>
  </si>
  <si>
    <t>TZ %</t>
    <phoneticPr fontId="1" type="noConversion"/>
  </si>
  <si>
    <t>T %</t>
    <phoneticPr fontId="1" type="noConversion"/>
  </si>
  <si>
    <t>ZP %</t>
    <phoneticPr fontId="1" type="noConversion"/>
  </si>
  <si>
    <t>Z %</t>
    <phoneticPr fontId="1" type="noConversion"/>
  </si>
  <si>
    <t>PT %</t>
    <phoneticPr fontId="1" type="noConversion"/>
  </si>
  <si>
    <t>P %</t>
    <phoneticPr fontId="1" type="noConversion"/>
  </si>
  <si>
    <t>T vs T</t>
    <phoneticPr fontId="1" type="noConversion"/>
  </si>
  <si>
    <t>Alpha</t>
    <phoneticPr fontId="1" type="noConversion"/>
  </si>
  <si>
    <t>Z vs Z</t>
    <phoneticPr fontId="1" type="noConversion"/>
  </si>
  <si>
    <t>Beta</t>
    <phoneticPr fontId="1" type="noConversion"/>
  </si>
  <si>
    <t>P vs P</t>
    <phoneticPr fontId="1" type="noConversion"/>
  </si>
  <si>
    <t>Gamma</t>
    <phoneticPr fontId="1" type="noConversion"/>
  </si>
  <si>
    <t>T</t>
    <phoneticPr fontId="1" type="noConversion"/>
  </si>
  <si>
    <t>Z</t>
    <phoneticPr fontId="1" type="noConversion"/>
  </si>
  <si>
    <t>P</t>
    <phoneticPr fontId="1" type="noConversion"/>
  </si>
  <si>
    <t>Benzene</t>
    <phoneticPr fontId="1" type="noConversion"/>
  </si>
  <si>
    <t>T vs Z</t>
    <phoneticPr fontId="1" type="noConversion"/>
  </si>
  <si>
    <t>Z vs P</t>
    <phoneticPr fontId="1" type="noConversion"/>
  </si>
  <si>
    <t>Blitz X</t>
    <phoneticPr fontId="1" type="noConversion"/>
  </si>
  <si>
    <t>Blitz Total</t>
    <phoneticPr fontId="1" type="noConversion"/>
  </si>
  <si>
    <t>Bloody Ridge</t>
    <phoneticPr fontId="1" type="noConversion"/>
  </si>
  <si>
    <t>New Bloody Ridge</t>
    <phoneticPr fontId="1" type="noConversion"/>
  </si>
  <si>
    <t>T total</t>
    <phoneticPr fontId="1" type="noConversion"/>
  </si>
  <si>
    <t>Z total</t>
    <phoneticPr fontId="1" type="noConversion"/>
  </si>
  <si>
    <t>P total</t>
    <phoneticPr fontId="1" type="noConversion"/>
  </si>
  <si>
    <t>TZ %</t>
    <phoneticPr fontId="1" type="noConversion"/>
  </si>
  <si>
    <t>T %</t>
    <phoneticPr fontId="1" type="noConversion"/>
  </si>
  <si>
    <t>ZP %</t>
    <phoneticPr fontId="1" type="noConversion"/>
  </si>
  <si>
    <t>Z %</t>
    <phoneticPr fontId="1" type="noConversion"/>
  </si>
  <si>
    <t>PT %</t>
    <phoneticPr fontId="1" type="noConversion"/>
  </si>
  <si>
    <t>P %</t>
    <phoneticPr fontId="1" type="noConversion"/>
  </si>
  <si>
    <t>T vs T</t>
    <phoneticPr fontId="1" type="noConversion"/>
  </si>
  <si>
    <t>Alpha</t>
    <phoneticPr fontId="1" type="noConversion"/>
  </si>
  <si>
    <t>Z vs Z</t>
    <phoneticPr fontId="1" type="noConversion"/>
  </si>
  <si>
    <t>Beta</t>
    <phoneticPr fontId="1" type="noConversion"/>
  </si>
  <si>
    <t>P vs P</t>
    <phoneticPr fontId="1" type="noConversion"/>
  </si>
  <si>
    <t>Gamma</t>
    <phoneticPr fontId="1" type="noConversion"/>
  </si>
  <si>
    <t>Bloody Ridge Total</t>
    <phoneticPr fontId="1" type="noConversion"/>
  </si>
  <si>
    <t>Blue Storm</t>
    <phoneticPr fontId="1" type="noConversion"/>
  </si>
  <si>
    <t>Carthage Total</t>
    <phoneticPr fontId="1" type="noConversion"/>
  </si>
  <si>
    <t>Chain Reaction Total</t>
    <phoneticPr fontId="1" type="noConversion"/>
  </si>
  <si>
    <t>Chupungryeong</t>
    <phoneticPr fontId="1" type="noConversion"/>
  </si>
  <si>
    <t>Sin Chupungryeong</t>
    <phoneticPr fontId="1" type="noConversion"/>
  </si>
  <si>
    <t>Chupungryeong Total</t>
    <phoneticPr fontId="1" type="noConversion"/>
  </si>
  <si>
    <t>Destination</t>
    <phoneticPr fontId="1" type="noConversion"/>
  </si>
  <si>
    <t>Detonation</t>
    <phoneticPr fontId="1" type="noConversion"/>
  </si>
  <si>
    <t>Detonation F</t>
    <phoneticPr fontId="1" type="noConversion"/>
  </si>
  <si>
    <t>Detonation Total</t>
    <phoneticPr fontId="1" type="noConversion"/>
  </si>
  <si>
    <t>Enter the Dragon</t>
    <phoneticPr fontId="1" type="noConversion"/>
  </si>
  <si>
    <t>Enter the Dragon Total</t>
    <phoneticPr fontId="1" type="noConversion"/>
  </si>
  <si>
    <t>Heartbreak Ridge</t>
    <phoneticPr fontId="1" type="noConversion"/>
  </si>
  <si>
    <t>New Heartbreak Ridge</t>
    <phoneticPr fontId="1" type="noConversion"/>
  </si>
  <si>
    <t>Heartbreak Ridge Total</t>
    <phoneticPr fontId="1" type="noConversion"/>
  </si>
  <si>
    <t>Hitchhiker</t>
    <phoneticPr fontId="1" type="noConversion"/>
  </si>
  <si>
    <t>Into the Darkness</t>
    <phoneticPr fontId="1" type="noConversion"/>
  </si>
  <si>
    <t>Into the Darkness II</t>
    <phoneticPr fontId="1" type="noConversion"/>
  </si>
  <si>
    <t>Into the Darkness Total</t>
    <phoneticPr fontId="1" type="noConversion"/>
  </si>
  <si>
    <t>Korhal of Ceres</t>
    <phoneticPr fontId="1" type="noConversion"/>
  </si>
  <si>
    <t>Loki II</t>
    <phoneticPr fontId="1" type="noConversion"/>
  </si>
  <si>
    <t>Loki Total</t>
    <phoneticPr fontId="1" type="noConversion"/>
  </si>
  <si>
    <t>Match Point</t>
    <phoneticPr fontId="1" type="noConversion"/>
  </si>
  <si>
    <t>Monte Cristo</t>
    <phoneticPr fontId="1" type="noConversion"/>
  </si>
  <si>
    <t>Monty Hall</t>
    <phoneticPr fontId="1" type="noConversion"/>
  </si>
  <si>
    <t>Monty Hall SE</t>
    <phoneticPr fontId="1" type="noConversion"/>
  </si>
  <si>
    <t>Monty Hall Total</t>
    <phoneticPr fontId="1" type="noConversion"/>
  </si>
  <si>
    <t>Odd-Eye</t>
    <phoneticPr fontId="1" type="noConversion"/>
  </si>
  <si>
    <t>Odd-Eye II</t>
    <phoneticPr fontId="1" type="noConversion"/>
  </si>
  <si>
    <t>Odd-Eye Total</t>
    <phoneticPr fontId="1" type="noConversion"/>
  </si>
  <si>
    <t>Paradoxxx Total</t>
    <phoneticPr fontId="1" type="noConversion"/>
  </si>
  <si>
    <t>Peaks of Baekdu</t>
    <phoneticPr fontId="1" type="noConversion"/>
  </si>
  <si>
    <t>Sin Peaks of Baekdu</t>
    <phoneticPr fontId="1" type="noConversion"/>
  </si>
  <si>
    <t>Peaks of Baekdu Total</t>
    <phoneticPr fontId="1" type="noConversion"/>
  </si>
  <si>
    <t>Polaris Rhapsody</t>
    <phoneticPr fontId="1" type="noConversion"/>
  </si>
  <si>
    <t>Raid-Assault</t>
    <phoneticPr fontId="1" type="noConversion"/>
  </si>
  <si>
    <t>Raid-Assault II</t>
    <phoneticPr fontId="1" type="noConversion"/>
  </si>
  <si>
    <t>Raid-Assault Total</t>
    <phoneticPr fontId="1" type="noConversion"/>
  </si>
  <si>
    <t>Ride of Valkyries</t>
    <phoneticPr fontId="1" type="noConversion"/>
  </si>
  <si>
    <t>Showdown</t>
    <phoneticPr fontId="1" type="noConversion"/>
  </si>
  <si>
    <t>2 Players Official Total</t>
    <phoneticPr fontId="1" type="noConversion"/>
  </si>
  <si>
    <t>2 Players Total</t>
    <phoneticPr fontId="1" type="noConversion"/>
  </si>
  <si>
    <t>T vs Z</t>
    <phoneticPr fontId="1" type="noConversion"/>
  </si>
  <si>
    <t>T total</t>
    <phoneticPr fontId="1" type="noConversion"/>
  </si>
  <si>
    <t>Z vs P</t>
    <phoneticPr fontId="1" type="noConversion"/>
  </si>
  <si>
    <t>Z total</t>
    <phoneticPr fontId="1" type="noConversion"/>
  </si>
  <si>
    <t>P vs T</t>
    <phoneticPr fontId="1" type="noConversion"/>
  </si>
  <si>
    <t>P total</t>
    <phoneticPr fontId="1" type="noConversion"/>
  </si>
  <si>
    <t>TZ %</t>
    <phoneticPr fontId="1" type="noConversion"/>
  </si>
  <si>
    <t>T %</t>
    <phoneticPr fontId="1" type="noConversion"/>
  </si>
  <si>
    <t>ZP %</t>
    <phoneticPr fontId="1" type="noConversion"/>
  </si>
  <si>
    <t>Z %</t>
    <phoneticPr fontId="1" type="noConversion"/>
  </si>
  <si>
    <t>PT %</t>
    <phoneticPr fontId="1" type="noConversion"/>
  </si>
  <si>
    <t>P %</t>
    <phoneticPr fontId="1" type="noConversion"/>
  </si>
  <si>
    <t>T vs T</t>
    <phoneticPr fontId="1" type="noConversion"/>
  </si>
  <si>
    <t>Alpha</t>
    <phoneticPr fontId="1" type="noConversion"/>
  </si>
  <si>
    <t>Z vs Z</t>
    <phoneticPr fontId="1" type="noConversion"/>
  </si>
  <si>
    <t>Beta</t>
    <phoneticPr fontId="1" type="noConversion"/>
  </si>
  <si>
    <t>P vs P</t>
    <phoneticPr fontId="1" type="noConversion"/>
  </si>
  <si>
    <t>Gamma</t>
    <phoneticPr fontId="1" type="noConversion"/>
  </si>
  <si>
    <t>T</t>
    <phoneticPr fontId="1" type="noConversion"/>
  </si>
  <si>
    <t>Z</t>
    <phoneticPr fontId="1" type="noConversion"/>
  </si>
  <si>
    <t>P</t>
    <phoneticPr fontId="1" type="noConversion"/>
  </si>
  <si>
    <t>Alchemist</t>
    <phoneticPr fontId="1" type="noConversion"/>
  </si>
  <si>
    <t>Athena</t>
    <phoneticPr fontId="1" type="noConversion"/>
  </si>
  <si>
    <t>Athena Total</t>
    <phoneticPr fontId="1" type="noConversion"/>
  </si>
  <si>
    <t>Aztec</t>
    <phoneticPr fontId="1" type="noConversion"/>
  </si>
  <si>
    <t>Neo Aztec</t>
    <phoneticPr fontId="1" type="noConversion"/>
  </si>
  <si>
    <t>Aztec Total</t>
    <phoneticPr fontId="1" type="noConversion"/>
  </si>
  <si>
    <t>Great Barrier Reef</t>
    <phoneticPr fontId="1" type="noConversion"/>
  </si>
  <si>
    <t>El Nino Total</t>
    <phoneticPr fontId="1" type="noConversion"/>
  </si>
  <si>
    <t>Longinus</t>
    <phoneticPr fontId="1" type="noConversion"/>
  </si>
  <si>
    <t>Longinus II</t>
    <phoneticPr fontId="1" type="noConversion"/>
  </si>
  <si>
    <t>Longinus Total</t>
    <phoneticPr fontId="1" type="noConversion"/>
  </si>
  <si>
    <t>Medusa</t>
    <phoneticPr fontId="1" type="noConversion"/>
  </si>
  <si>
    <t>Neo Medusa</t>
    <phoneticPr fontId="1" type="noConversion"/>
  </si>
  <si>
    <t>Medusa Total</t>
    <phoneticPr fontId="1" type="noConversion"/>
  </si>
  <si>
    <t>Moon Glaive</t>
    <phoneticPr fontId="1" type="noConversion"/>
  </si>
  <si>
    <t>Neo Moon Glaive</t>
    <phoneticPr fontId="1" type="noConversion"/>
  </si>
  <si>
    <t>Moon Glaive Total</t>
    <phoneticPr fontId="1" type="noConversion"/>
  </si>
  <si>
    <t>Outlier Total</t>
    <phoneticPr fontId="1" type="noConversion"/>
  </si>
  <si>
    <t>Outsider</t>
    <phoneticPr fontId="1" type="noConversion"/>
  </si>
  <si>
    <t>Outsider SE</t>
    <phoneticPr fontId="1" type="noConversion"/>
  </si>
  <si>
    <t>Outsider Total</t>
    <phoneticPr fontId="1" type="noConversion"/>
  </si>
  <si>
    <t>Pathfinder</t>
    <phoneticPr fontId="1" type="noConversion"/>
  </si>
  <si>
    <t>Rush Hour</t>
    <phoneticPr fontId="1" type="noConversion"/>
  </si>
  <si>
    <t>Rush Hour II</t>
    <phoneticPr fontId="1" type="noConversion"/>
  </si>
  <si>
    <t>Rush Hour III</t>
    <phoneticPr fontId="1" type="noConversion"/>
  </si>
  <si>
    <t>Tau Cross</t>
    <phoneticPr fontId="1" type="noConversion"/>
  </si>
  <si>
    <t>Triathlon</t>
    <phoneticPr fontId="1" type="noConversion"/>
  </si>
  <si>
    <t>3 Players Official Total</t>
    <phoneticPr fontId="1" type="noConversion"/>
  </si>
  <si>
    <t>3 Players Total</t>
    <phoneticPr fontId="1" type="noConversion"/>
  </si>
  <si>
    <t>T vs Z</t>
    <phoneticPr fontId="1" type="noConversion"/>
  </si>
  <si>
    <t>T total</t>
    <phoneticPr fontId="1" type="noConversion"/>
  </si>
  <si>
    <t>Z vs P</t>
    <phoneticPr fontId="1" type="noConversion"/>
  </si>
  <si>
    <t>Z total</t>
    <phoneticPr fontId="1" type="noConversion"/>
  </si>
  <si>
    <t>P vs T</t>
    <phoneticPr fontId="1" type="noConversion"/>
  </si>
  <si>
    <t>P total</t>
    <phoneticPr fontId="1" type="noConversion"/>
  </si>
  <si>
    <t>TZ %</t>
    <phoneticPr fontId="1" type="noConversion"/>
  </si>
  <si>
    <t>T %</t>
    <phoneticPr fontId="1" type="noConversion"/>
  </si>
  <si>
    <t>ZP %</t>
    <phoneticPr fontId="1" type="noConversion"/>
  </si>
  <si>
    <t>Z %</t>
    <phoneticPr fontId="1" type="noConversion"/>
  </si>
  <si>
    <t>PT %</t>
    <phoneticPr fontId="1" type="noConversion"/>
  </si>
  <si>
    <t>P %</t>
    <phoneticPr fontId="1" type="noConversion"/>
  </si>
  <si>
    <t>T vs T</t>
    <phoneticPr fontId="1" type="noConversion"/>
  </si>
  <si>
    <t>Alpha</t>
    <phoneticPr fontId="1" type="noConversion"/>
  </si>
  <si>
    <t>Z vs Z</t>
    <phoneticPr fontId="1" type="noConversion"/>
  </si>
  <si>
    <t>Beta</t>
    <phoneticPr fontId="1" type="noConversion"/>
  </si>
  <si>
    <t>P vs P</t>
    <phoneticPr fontId="1" type="noConversion"/>
  </si>
  <si>
    <t>Gamma</t>
    <phoneticPr fontId="1" type="noConversion"/>
  </si>
  <si>
    <t>Z vs P</t>
    <phoneticPr fontId="1" type="noConversion"/>
  </si>
  <si>
    <t>815 III</t>
    <phoneticPr fontId="1" type="noConversion"/>
  </si>
  <si>
    <t>815 Total</t>
    <phoneticPr fontId="1" type="noConversion"/>
  </si>
  <si>
    <t>Andromeda</t>
    <phoneticPr fontId="1" type="noConversion"/>
  </si>
  <si>
    <t>Arcadia</t>
    <phoneticPr fontId="1" type="noConversion"/>
  </si>
  <si>
    <t>Arizona Total</t>
    <phoneticPr fontId="1" type="noConversion"/>
  </si>
  <si>
    <t>Arkanoid</t>
    <phoneticPr fontId="1" type="noConversion"/>
  </si>
  <si>
    <t>Neo Arkanoid</t>
    <phoneticPr fontId="1" type="noConversion"/>
  </si>
  <si>
    <t>Arkanoid Total</t>
    <phoneticPr fontId="1" type="noConversion"/>
  </si>
  <si>
    <t>Ashrigo</t>
    <phoneticPr fontId="1" type="noConversion"/>
  </si>
  <si>
    <t>Avant-garde II</t>
    <phoneticPr fontId="1" type="noConversion"/>
  </si>
  <si>
    <t>Avant-garde Total</t>
    <phoneticPr fontId="1" type="noConversion"/>
  </si>
  <si>
    <t>Beltway Total</t>
    <phoneticPr fontId="1" type="noConversion"/>
  </si>
  <si>
    <t>Tuscon</t>
    <phoneticPr fontId="1" type="noConversion"/>
  </si>
  <si>
    <t>T vs Z</t>
    <phoneticPr fontId="1" type="noConversion"/>
  </si>
  <si>
    <t>Blade Storm</t>
    <phoneticPr fontId="1" type="noConversion"/>
  </si>
  <si>
    <t>Blade Storm Total</t>
    <phoneticPr fontId="1" type="noConversion"/>
  </si>
  <si>
    <t>Blaze Total</t>
    <phoneticPr fontId="1" type="noConversion"/>
  </si>
  <si>
    <t>Byzantium II</t>
    <phoneticPr fontId="1" type="noConversion"/>
  </si>
  <si>
    <t>Byzantium III</t>
    <phoneticPr fontId="1" type="noConversion"/>
  </si>
  <si>
    <t>Byzantium Total</t>
    <phoneticPr fontId="1" type="noConversion"/>
  </si>
  <si>
    <t>Circuit Breaker</t>
    <phoneticPr fontId="1" type="noConversion"/>
  </si>
  <si>
    <t>Colosseum</t>
    <phoneticPr fontId="1" type="noConversion"/>
  </si>
  <si>
    <t>Colosseum II</t>
    <phoneticPr fontId="1" type="noConversion"/>
  </si>
  <si>
    <t>Colosseum Total</t>
    <phoneticPr fontId="1" type="noConversion"/>
  </si>
  <si>
    <t>New Crescent Moon</t>
    <phoneticPr fontId="1" type="noConversion"/>
  </si>
  <si>
    <t>Dahlia of Jungle</t>
    <phoneticPr fontId="1" type="noConversion"/>
  </si>
  <si>
    <t>Dante's Peak</t>
    <phoneticPr fontId="1" type="noConversion"/>
  </si>
  <si>
    <t>Dante's Peak SE</t>
    <phoneticPr fontId="1" type="noConversion"/>
  </si>
  <si>
    <t>Dante's Peak Total</t>
    <phoneticPr fontId="1" type="noConversion"/>
  </si>
  <si>
    <t>Dark Stone</t>
    <phoneticPr fontId="1" type="noConversion"/>
  </si>
  <si>
    <t>Desolation</t>
    <phoneticPr fontId="1" type="noConversion"/>
  </si>
  <si>
    <t>Desperado</t>
    <phoneticPr fontId="1" type="noConversion"/>
  </si>
  <si>
    <t>Dire Straits</t>
    <phoneticPr fontId="1" type="noConversion"/>
  </si>
  <si>
    <t>Dream of Balhae</t>
    <phoneticPr fontId="1" type="noConversion"/>
  </si>
  <si>
    <t>Electric Circuit</t>
    <phoneticPr fontId="1" type="noConversion"/>
  </si>
  <si>
    <t>Neo Electric Circuit</t>
    <phoneticPr fontId="1" type="noConversion"/>
  </si>
  <si>
    <t>Electric Circuit Total</t>
    <phoneticPr fontId="1" type="noConversion"/>
  </si>
  <si>
    <t>Empire of the Sun</t>
    <phoneticPr fontId="1" type="noConversion"/>
  </si>
  <si>
    <t>New Empire of the Sun</t>
    <phoneticPr fontId="1" type="noConversion"/>
  </si>
  <si>
    <t>Empire of the Sun Total</t>
    <phoneticPr fontId="1" type="noConversion"/>
  </si>
  <si>
    <t>Eye of the Storm</t>
    <phoneticPr fontId="1" type="noConversion"/>
  </si>
  <si>
    <t>Fantasy</t>
    <phoneticPr fontId="1" type="noConversion"/>
  </si>
  <si>
    <t>Fantasy II</t>
    <phoneticPr fontId="1" type="noConversion"/>
  </si>
  <si>
    <t>Fantasy Total</t>
    <phoneticPr fontId="1" type="noConversion"/>
  </si>
  <si>
    <t>Fighting Spirit</t>
    <phoneticPr fontId="1" type="noConversion"/>
  </si>
  <si>
    <t>Forbidden Zone</t>
    <phoneticPr fontId="1" type="noConversion"/>
  </si>
  <si>
    <t>Neo Forbidden Zone</t>
    <phoneticPr fontId="1" type="noConversion"/>
  </si>
  <si>
    <t>Forbidden Zone Total</t>
    <phoneticPr fontId="1" type="noConversion"/>
  </si>
  <si>
    <t>Forest of Abyss</t>
    <phoneticPr fontId="1" type="noConversion"/>
  </si>
  <si>
    <t>Forte</t>
    <phoneticPr fontId="1" type="noConversion"/>
  </si>
  <si>
    <t>Neo Forte</t>
    <phoneticPr fontId="1" type="noConversion"/>
  </si>
  <si>
    <t>Forte Total</t>
    <phoneticPr fontId="1" type="noConversion"/>
  </si>
  <si>
    <t>Fortress</t>
    <phoneticPr fontId="1" type="noConversion"/>
  </si>
  <si>
    <t>Fortress SE</t>
    <phoneticPr fontId="1" type="noConversion"/>
  </si>
  <si>
    <t>Fortress Total</t>
    <phoneticPr fontId="1" type="noConversion"/>
  </si>
  <si>
    <t>Frostbite</t>
    <phoneticPr fontId="1" type="noConversion"/>
  </si>
  <si>
    <t>Gaema Gowon</t>
    <phoneticPr fontId="1" type="noConversion"/>
  </si>
  <si>
    <t>Sin Gaema Gowon</t>
    <phoneticPr fontId="1" type="noConversion"/>
  </si>
  <si>
    <t>Gaema Gowon Total</t>
    <phoneticPr fontId="1" type="noConversion"/>
  </si>
  <si>
    <t>Gaia</t>
    <phoneticPr fontId="1" type="noConversion"/>
  </si>
  <si>
    <t>Geometry</t>
    <phoneticPr fontId="1" type="noConversion"/>
  </si>
  <si>
    <t>Glacial Epoch</t>
    <phoneticPr fontId="1" type="noConversion"/>
  </si>
  <si>
    <t>Gladiator</t>
    <phoneticPr fontId="1" type="noConversion"/>
  </si>
  <si>
    <t>God's Garden</t>
    <phoneticPr fontId="1" type="noConversion"/>
  </si>
  <si>
    <t>Gorky Island</t>
    <phoneticPr fontId="1" type="noConversion"/>
  </si>
  <si>
    <t>Grand Line</t>
    <phoneticPr fontId="1" type="noConversion"/>
  </si>
  <si>
    <t>Grand Line SE</t>
    <phoneticPr fontId="1" type="noConversion"/>
  </si>
  <si>
    <t>Grand Line Total</t>
    <phoneticPr fontId="1" type="noConversion"/>
  </si>
  <si>
    <t>Ground Zero</t>
    <phoneticPr fontId="1" type="noConversion"/>
  </si>
  <si>
    <t>Neo Ground Zero</t>
    <phoneticPr fontId="1" type="noConversion"/>
  </si>
  <si>
    <t>Ground Zero Total</t>
    <phoneticPr fontId="1" type="noConversion"/>
  </si>
  <si>
    <t>Guillotine</t>
    <phoneticPr fontId="1" type="noConversion"/>
  </si>
  <si>
    <t>Neo Guillotine</t>
    <phoneticPr fontId="1" type="noConversion"/>
  </si>
  <si>
    <t>Guillotine Total</t>
    <phoneticPr fontId="1" type="noConversion"/>
  </si>
  <si>
    <t>Hall of Valhalla</t>
    <phoneticPr fontId="1" type="noConversion"/>
  </si>
  <si>
    <t>Neo Hall of Valhalla</t>
    <phoneticPr fontId="1" type="noConversion"/>
  </si>
  <si>
    <t>WCG Neo Hall of Valhalla</t>
    <phoneticPr fontId="1" type="noConversion"/>
  </si>
  <si>
    <t>Hall of Valhalla Total</t>
    <phoneticPr fontId="1" type="noConversion"/>
  </si>
  <si>
    <t>Harmony</t>
    <phoneticPr fontId="1" type="noConversion"/>
  </si>
  <si>
    <t>Neo Harmony</t>
    <phoneticPr fontId="1" type="noConversion"/>
  </si>
  <si>
    <t>Harmony Total</t>
    <phoneticPr fontId="1" type="noConversion"/>
  </si>
  <si>
    <t>Holy World</t>
    <phoneticPr fontId="1" type="noConversion"/>
  </si>
  <si>
    <t>Holy World SE</t>
    <phoneticPr fontId="1" type="noConversion"/>
  </si>
  <si>
    <t>Holy World Total</t>
    <phoneticPr fontId="1" type="noConversion"/>
  </si>
  <si>
    <t>Icarus</t>
    <phoneticPr fontId="1" type="noConversion"/>
  </si>
  <si>
    <t>Incubus</t>
    <phoneticPr fontId="1" type="noConversion"/>
  </si>
  <si>
    <t>Incubus 2004</t>
    <phoneticPr fontId="1" type="noConversion"/>
  </si>
  <si>
    <t>Incubus Total</t>
    <phoneticPr fontId="1" type="noConversion"/>
  </si>
  <si>
    <t>Indian Lament</t>
    <phoneticPr fontId="1" type="noConversion"/>
  </si>
  <si>
    <t>Indian Lament II</t>
    <phoneticPr fontId="1" type="noConversion"/>
  </si>
  <si>
    <t>Indian Lament Total</t>
    <phoneticPr fontId="1" type="noConversion"/>
  </si>
  <si>
    <t>Isles of Siren</t>
    <phoneticPr fontId="1" type="noConversion"/>
  </si>
  <si>
    <t>Jade</t>
    <phoneticPr fontId="1" type="noConversion"/>
  </si>
  <si>
    <t>Neo Jade</t>
    <phoneticPr fontId="1" type="noConversion"/>
  </si>
  <si>
    <t>Jade Total</t>
    <phoneticPr fontId="1" type="noConversion"/>
  </si>
  <si>
    <t>Jim Raynor's Memory Jungle</t>
    <phoneticPr fontId="1" type="noConversion"/>
  </si>
  <si>
    <t>Jim Raynor's Memory Jungle J1.5</t>
    <phoneticPr fontId="1" type="noConversion"/>
  </si>
  <si>
    <t>Jim Raynor's Memory Total</t>
    <phoneticPr fontId="1" type="noConversion"/>
  </si>
  <si>
    <t>Judgment Day</t>
    <phoneticPr fontId="1" type="noConversion"/>
  </si>
  <si>
    <t>Jungle Story</t>
    <phoneticPr fontId="1" type="noConversion"/>
  </si>
  <si>
    <t>Neo Jungle Story</t>
    <phoneticPr fontId="1" type="noConversion"/>
  </si>
  <si>
    <t>WCG Neo Jungle Story</t>
    <phoneticPr fontId="1" type="noConversion"/>
  </si>
  <si>
    <t>Jungle Story Total</t>
    <phoneticPr fontId="1" type="noConversion"/>
  </si>
  <si>
    <t>Katrina</t>
    <phoneticPr fontId="1" type="noConversion"/>
  </si>
  <si>
    <t>Katrina SE</t>
    <phoneticPr fontId="1" type="noConversion"/>
  </si>
  <si>
    <t>Katrina Total</t>
    <phoneticPr fontId="1" type="noConversion"/>
  </si>
  <si>
    <t>La Mancha</t>
    <phoneticPr fontId="1" type="noConversion"/>
  </si>
  <si>
    <t>Legacy of Char</t>
    <phoneticPr fontId="1" type="noConversion"/>
  </si>
  <si>
    <t>Neo Legacy of Char</t>
    <phoneticPr fontId="1" type="noConversion"/>
  </si>
  <si>
    <t>WCG Neo Legacy of Char</t>
    <phoneticPr fontId="1" type="noConversion"/>
  </si>
  <si>
    <t>Xenosky</t>
    <phoneticPr fontId="1" type="noConversion"/>
  </si>
  <si>
    <t>Legacy of Char Total</t>
    <phoneticPr fontId="1" type="noConversion"/>
  </si>
  <si>
    <t>Lost Temple</t>
    <phoneticPr fontId="1" type="noConversion"/>
  </si>
  <si>
    <t>WCG Lost Temple</t>
    <phoneticPr fontId="1" type="noConversion"/>
  </si>
  <si>
    <t>Neo Lost Temple</t>
    <phoneticPr fontId="1" type="noConversion"/>
  </si>
  <si>
    <t>Desert Lost Temple</t>
    <phoneticPr fontId="1" type="noConversion"/>
  </si>
  <si>
    <t>Lost Temple II</t>
    <phoneticPr fontId="1" type="noConversion"/>
  </si>
  <si>
    <t>Lost Temple GameTV</t>
    <phoneticPr fontId="1" type="noConversion"/>
  </si>
  <si>
    <t>Lost Temple Total</t>
    <phoneticPr fontId="1" type="noConversion"/>
  </si>
  <si>
    <t>Luna</t>
    <phoneticPr fontId="1" type="noConversion"/>
  </si>
  <si>
    <t>Luna MBCGame</t>
    <phoneticPr fontId="1" type="noConversion"/>
  </si>
  <si>
    <t>Luna the Final</t>
    <phoneticPr fontId="1" type="noConversion"/>
  </si>
  <si>
    <t>Luna Total</t>
    <phoneticPr fontId="1" type="noConversion"/>
  </si>
  <si>
    <t>Lycosidae</t>
    <phoneticPr fontId="1" type="noConversion"/>
  </si>
  <si>
    <t>Martian Cross</t>
    <phoneticPr fontId="1" type="noConversion"/>
  </si>
  <si>
    <t>Mercury</t>
    <phoneticPr fontId="1" type="noConversion"/>
  </si>
  <si>
    <t>Mesopotamia</t>
    <phoneticPr fontId="1" type="noConversion"/>
  </si>
  <si>
    <t>Namja Iyagi</t>
    <phoneticPr fontId="1" type="noConversion"/>
  </si>
  <si>
    <t>Nemesis</t>
    <phoneticPr fontId="1" type="noConversion"/>
  </si>
  <si>
    <t>New No Way Out</t>
    <phoneticPr fontId="1" type="noConversion"/>
  </si>
  <si>
    <t>Nostalgia</t>
    <phoneticPr fontId="1" type="noConversion"/>
  </si>
  <si>
    <t>Old Tornado</t>
    <phoneticPr fontId="1" type="noConversion"/>
  </si>
  <si>
    <t>Othello</t>
    <phoneticPr fontId="1" type="noConversion"/>
  </si>
  <si>
    <t>Parallel Lines</t>
    <phoneticPr fontId="1" type="noConversion"/>
  </si>
  <si>
    <t>Parallel Lines II</t>
    <phoneticPr fontId="1" type="noConversion"/>
  </si>
  <si>
    <t>Parallel Lines III</t>
    <phoneticPr fontId="1" type="noConversion"/>
  </si>
  <si>
    <t>Parallel Lines Total</t>
    <phoneticPr fontId="1" type="noConversion"/>
  </si>
  <si>
    <t>Pelennor</t>
    <phoneticPr fontId="1" type="noConversion"/>
  </si>
  <si>
    <t>Persona</t>
    <phoneticPr fontId="1" type="noConversion"/>
  </si>
  <si>
    <t>Pinwheel</t>
    <phoneticPr fontId="1" type="noConversion"/>
  </si>
  <si>
    <t>Pioneer Period</t>
    <phoneticPr fontId="1" type="noConversion"/>
  </si>
  <si>
    <t>Sin Pioneer Period</t>
    <phoneticPr fontId="1" type="noConversion"/>
  </si>
  <si>
    <t>Pioneer Period Total</t>
    <phoneticPr fontId="1" type="noConversion"/>
  </si>
  <si>
    <t>Plains to Hill Blizzard</t>
    <phoneticPr fontId="1" type="noConversion"/>
  </si>
  <si>
    <t>Plains to Hill</t>
    <phoneticPr fontId="1" type="noConversion"/>
  </si>
  <si>
    <t>Plains to Hill Desert</t>
    <phoneticPr fontId="1" type="noConversion"/>
  </si>
  <si>
    <t>Plains to Hill Total</t>
    <phoneticPr fontId="1" type="noConversion"/>
  </si>
  <si>
    <t>Proving Grounds</t>
    <phoneticPr fontId="1" type="noConversion"/>
  </si>
  <si>
    <t>Python</t>
    <phoneticPr fontId="1" type="noConversion"/>
  </si>
  <si>
    <t>R-Point</t>
    <phoneticPr fontId="1" type="noConversion"/>
  </si>
  <si>
    <t>Ragnarok</t>
    <phoneticPr fontId="1" type="noConversion"/>
  </si>
  <si>
    <t>Ramparts</t>
    <phoneticPr fontId="1" type="noConversion"/>
  </si>
  <si>
    <t>Remote Outpost</t>
    <phoneticPr fontId="1" type="noConversion"/>
  </si>
  <si>
    <t>New Remote Outpost</t>
    <phoneticPr fontId="1" type="noConversion"/>
  </si>
  <si>
    <t>Remote Outpost Total</t>
    <phoneticPr fontId="1" type="noConversion"/>
  </si>
  <si>
    <t>Requiem</t>
    <phoneticPr fontId="1" type="noConversion"/>
  </si>
  <si>
    <t>Neo Requiem</t>
    <phoneticPr fontId="1" type="noConversion"/>
  </si>
  <si>
    <t>Requiem Total</t>
    <phoneticPr fontId="1" type="noConversion"/>
  </si>
  <si>
    <t>Return of the King</t>
    <phoneticPr fontId="1" type="noConversion"/>
  </si>
  <si>
    <t>Reverse Temple</t>
    <phoneticPr fontId="1" type="noConversion"/>
  </si>
  <si>
    <t>Rivalry</t>
    <phoneticPr fontId="1" type="noConversion"/>
  </si>
  <si>
    <t>River of Flames</t>
    <phoneticPr fontId="1" type="noConversion"/>
  </si>
  <si>
    <t>Roadrunner</t>
    <phoneticPr fontId="1" type="noConversion"/>
  </si>
  <si>
    <t>Sauron</t>
    <phoneticPr fontId="1" type="noConversion"/>
  </si>
  <si>
    <t>Dark Sauron II</t>
    <phoneticPr fontId="1" type="noConversion"/>
  </si>
  <si>
    <t>Dark Sauron</t>
    <phoneticPr fontId="1" type="noConversion"/>
  </si>
  <si>
    <t>Sauron Total</t>
    <phoneticPr fontId="1" type="noConversion"/>
  </si>
  <si>
    <t>Shades of Twilight</t>
    <phoneticPr fontId="1" type="noConversion"/>
  </si>
  <si>
    <t>Silent Vortex</t>
    <phoneticPr fontId="1" type="noConversion"/>
  </si>
  <si>
    <t>Neo Silent Vortex</t>
    <phoneticPr fontId="1" type="noConversion"/>
  </si>
  <si>
    <t>Silent Vortex Total</t>
    <phoneticPr fontId="1" type="noConversion"/>
  </si>
  <si>
    <t>Sniper Ridge</t>
    <phoneticPr fontId="1" type="noConversion"/>
  </si>
  <si>
    <t>New Sniper Ridge</t>
    <phoneticPr fontId="1" type="noConversion"/>
  </si>
  <si>
    <t>Sniper Ridge Total</t>
    <phoneticPr fontId="1" type="noConversion"/>
  </si>
  <si>
    <t>Snowbound</t>
    <phoneticPr fontId="1" type="noConversion"/>
  </si>
  <si>
    <t>Space Odyssey</t>
    <phoneticPr fontId="1" type="noConversion"/>
  </si>
  <si>
    <t>Symmetry of Psy</t>
    <phoneticPr fontId="1" type="noConversion"/>
  </si>
  <si>
    <t>The Eye</t>
    <phoneticPr fontId="1" type="noConversion"/>
  </si>
  <si>
    <t>Tornado</t>
    <phoneticPr fontId="1" type="noConversion"/>
  </si>
  <si>
    <t>New Tornado</t>
    <phoneticPr fontId="1" type="noConversion"/>
  </si>
  <si>
    <t>Tornado Total</t>
    <phoneticPr fontId="1" type="noConversion"/>
  </si>
  <si>
    <t>Tread on the Ground</t>
    <phoneticPr fontId="1" type="noConversion"/>
  </si>
  <si>
    <t>Troy</t>
    <phoneticPr fontId="1" type="noConversion"/>
  </si>
  <si>
    <t>U-Boat</t>
    <phoneticPr fontId="1" type="noConversion"/>
  </si>
  <si>
    <t>U-Boat 2004</t>
    <phoneticPr fontId="1" type="noConversion"/>
  </si>
  <si>
    <t>U-Boat Total</t>
    <phoneticPr fontId="1" type="noConversion"/>
  </si>
  <si>
    <t>Ultimatum</t>
    <phoneticPr fontId="1" type="noConversion"/>
  </si>
  <si>
    <t>Ungoro Crater</t>
    <phoneticPr fontId="1" type="noConversion"/>
  </si>
  <si>
    <t>Vertigo</t>
    <phoneticPr fontId="1" type="noConversion"/>
  </si>
  <si>
    <t>Warp Gates</t>
    <phoneticPr fontId="1" type="noConversion"/>
  </si>
  <si>
    <t>Warp Gates II</t>
    <phoneticPr fontId="1" type="noConversion"/>
  </si>
  <si>
    <t>Evolution Warp Gates II</t>
    <phoneticPr fontId="1" type="noConversion"/>
  </si>
  <si>
    <t>Warp Gates Total</t>
    <phoneticPr fontId="1" type="noConversion"/>
  </si>
  <si>
    <t>Wish Bone</t>
    <phoneticPr fontId="1" type="noConversion"/>
  </si>
  <si>
    <t>Wuthering Heights</t>
    <phoneticPr fontId="1" type="noConversion"/>
  </si>
  <si>
    <t>Zodiac</t>
    <phoneticPr fontId="1" type="noConversion"/>
  </si>
  <si>
    <t>4 Players Official Total</t>
    <phoneticPr fontId="1" type="noConversion"/>
  </si>
  <si>
    <t>4 Players &lt;50 Total</t>
    <phoneticPr fontId="1" type="noConversion"/>
  </si>
  <si>
    <t>4 Players Total</t>
    <phoneticPr fontId="1" type="noConversion"/>
  </si>
  <si>
    <t>Official Total</t>
    <phoneticPr fontId="1" type="noConversion"/>
  </si>
  <si>
    <t>Lesser than 50 Total</t>
    <phoneticPr fontId="1" type="noConversion"/>
  </si>
  <si>
    <t>Mean Value</t>
    <phoneticPr fontId="1" type="noConversion"/>
  </si>
  <si>
    <t>Standard Deviation</t>
    <phoneticPr fontId="1" type="noConversion"/>
  </si>
  <si>
    <t>Median Value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</si>
</sst>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177"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7DAFFF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7DAFFF"/>
        </patternFill>
      </fill>
    </dxf>
  </dxfs>
  <tableStyles count="0" defaultTableStyle="TableStyleMedium2" defaultPivotStyle="PivotStyleLight16"/>
  <colors>
    <mruColors>
      <color rgb="FF7DAFFF"/>
      <color rgb="FF6496FF"/>
      <color rgb="FF4B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37"/>
  <sheetViews>
    <sheetView workbookViewId="0"/>
  </sheetViews>
  <sheetFormatPr defaultColWidth="8.5703125" defaultRowHeight="15" customHeight="1" x14ac:dyDescent="0.25"/>
  <cols>
    <col min="1" max="1" width="2.85546875" style="1" customWidth="1"/>
    <col min="2" max="6" width="8.5703125" style="1"/>
    <col min="7" max="7" width="2.85546875" style="1" customWidth="1"/>
    <col min="8" max="12" width="8.5703125" style="1"/>
    <col min="13" max="13" width="2.85546875" style="1" customWidth="1"/>
    <col min="14" max="18" width="8.5703125" style="1"/>
    <col min="19" max="19" width="2.85546875" style="1" customWidth="1"/>
    <col min="20" max="16384" width="8.5703125" style="1"/>
  </cols>
  <sheetData>
    <row r="2" spans="2:24" ht="15" customHeight="1" x14ac:dyDescent="0.25">
      <c r="B2" s="39" t="s">
        <v>18</v>
      </c>
      <c r="C2" s="39"/>
      <c r="D2" s="39"/>
      <c r="E2" s="39"/>
      <c r="F2" s="39"/>
      <c r="H2" s="39" t="s">
        <v>111</v>
      </c>
      <c r="I2" s="39"/>
      <c r="J2" s="39"/>
      <c r="K2" s="39"/>
      <c r="L2" s="39"/>
      <c r="N2" s="39" t="s">
        <v>138</v>
      </c>
      <c r="O2" s="39"/>
      <c r="P2" s="39"/>
      <c r="Q2" s="39"/>
      <c r="R2" s="39"/>
      <c r="T2" s="39" t="s">
        <v>160</v>
      </c>
      <c r="U2" s="39"/>
      <c r="V2" s="39"/>
      <c r="W2" s="39"/>
      <c r="X2" s="39"/>
    </row>
    <row r="3" spans="2:24" ht="15" customHeight="1" x14ac:dyDescent="0.25">
      <c r="B3" s="2" t="s">
        <v>0</v>
      </c>
      <c r="C3" s="19">
        <v>3</v>
      </c>
      <c r="D3" s="20">
        <v>6</v>
      </c>
      <c r="E3" s="2" t="s">
        <v>10</v>
      </c>
      <c r="F3" s="16">
        <f>C3+D3+C5+D5+C9*2</f>
        <v>17</v>
      </c>
      <c r="H3" s="2" t="s">
        <v>112</v>
      </c>
      <c r="I3" s="33">
        <v>12</v>
      </c>
      <c r="J3" s="34">
        <v>6</v>
      </c>
      <c r="K3" s="2" t="s">
        <v>113</v>
      </c>
      <c r="L3" s="16">
        <f>I3+J3+I5+J5+I9*2</f>
        <v>98</v>
      </c>
      <c r="N3" s="2" t="s">
        <v>139</v>
      </c>
      <c r="O3" s="33">
        <v>4</v>
      </c>
      <c r="P3" s="34">
        <v>10</v>
      </c>
      <c r="Q3" s="2" t="s">
        <v>140</v>
      </c>
      <c r="R3" s="16">
        <f>O3+P3+O5+P5+O9*2</f>
        <v>14</v>
      </c>
      <c r="T3" s="2" t="s">
        <v>112</v>
      </c>
      <c r="U3" s="33">
        <v>26</v>
      </c>
      <c r="V3" s="34">
        <v>14</v>
      </c>
      <c r="W3" s="2" t="s">
        <v>113</v>
      </c>
      <c r="X3" s="16">
        <f>U3+V3+U5+V5+U9*2</f>
        <v>89</v>
      </c>
    </row>
    <row r="4" spans="2:24" ht="15" customHeight="1" x14ac:dyDescent="0.25">
      <c r="B4" s="3" t="s">
        <v>1</v>
      </c>
      <c r="C4" s="21">
        <v>21</v>
      </c>
      <c r="D4" s="22">
        <v>23</v>
      </c>
      <c r="E4" s="3" t="s">
        <v>11</v>
      </c>
      <c r="F4" s="17">
        <f>SUM(C3:D4)+C10*2</f>
        <v>111</v>
      </c>
      <c r="H4" s="3" t="s">
        <v>114</v>
      </c>
      <c r="I4" s="35">
        <v>9</v>
      </c>
      <c r="J4" s="36">
        <v>7</v>
      </c>
      <c r="K4" s="3" t="s">
        <v>115</v>
      </c>
      <c r="L4" s="17">
        <f>SUM(I3:J4)+I10*2</f>
        <v>44</v>
      </c>
      <c r="N4" s="3" t="s">
        <v>141</v>
      </c>
      <c r="O4" s="35">
        <v>4</v>
      </c>
      <c r="P4" s="36">
        <v>5</v>
      </c>
      <c r="Q4" s="3" t="s">
        <v>142</v>
      </c>
      <c r="R4" s="17">
        <f>SUM(O3:P4)+O10*2</f>
        <v>165</v>
      </c>
      <c r="T4" s="3" t="s">
        <v>114</v>
      </c>
      <c r="U4" s="35">
        <v>27</v>
      </c>
      <c r="V4" s="36">
        <v>28</v>
      </c>
      <c r="W4" s="3" t="s">
        <v>115</v>
      </c>
      <c r="X4" s="17">
        <f>SUM(U3:V4)+U10*2</f>
        <v>145</v>
      </c>
    </row>
    <row r="5" spans="2:24" ht="15" customHeight="1" x14ac:dyDescent="0.25">
      <c r="B5" s="4" t="s">
        <v>2</v>
      </c>
      <c r="C5" s="23">
        <v>4</v>
      </c>
      <c r="D5" s="24">
        <v>0</v>
      </c>
      <c r="E5" s="4" t="s">
        <v>12</v>
      </c>
      <c r="F5" s="18">
        <f>SUM(C4:D5)+C11*2</f>
        <v>60</v>
      </c>
      <c r="H5" s="4" t="s">
        <v>116</v>
      </c>
      <c r="I5" s="31">
        <v>33</v>
      </c>
      <c r="J5" s="32">
        <v>13</v>
      </c>
      <c r="K5" s="4" t="s">
        <v>117</v>
      </c>
      <c r="L5" s="18">
        <f>SUM(I4:J5)+I11*2</f>
        <v>110</v>
      </c>
      <c r="N5" s="4" t="s">
        <v>143</v>
      </c>
      <c r="O5" s="31">
        <v>0</v>
      </c>
      <c r="P5" s="32">
        <v>0</v>
      </c>
      <c r="Q5" s="4" t="s">
        <v>144</v>
      </c>
      <c r="R5" s="18">
        <f>SUM(O4:P5)+O11*2</f>
        <v>11</v>
      </c>
      <c r="T5" s="4" t="s">
        <v>116</v>
      </c>
      <c r="U5" s="31">
        <v>19</v>
      </c>
      <c r="V5" s="32">
        <v>20</v>
      </c>
      <c r="W5" s="4" t="s">
        <v>117</v>
      </c>
      <c r="X5" s="18">
        <f>SUM(U4:V5)+U11*2</f>
        <v>158</v>
      </c>
    </row>
    <row r="6" spans="2:24" ht="15" customHeight="1" x14ac:dyDescent="0.25">
      <c r="B6" s="2" t="s">
        <v>20</v>
      </c>
      <c r="C6" s="6">
        <f>C3/(C3+D3)*100</f>
        <v>33.333333333333329</v>
      </c>
      <c r="D6" s="7">
        <f>D3/(C3+D3)*100</f>
        <v>66.666666666666657</v>
      </c>
      <c r="E6" s="2" t="s">
        <v>23</v>
      </c>
      <c r="F6" s="12">
        <f>F3/SUM(F3:F5)*100</f>
        <v>9.0425531914893629</v>
      </c>
      <c r="H6" s="2" t="s">
        <v>118</v>
      </c>
      <c r="I6" s="6">
        <f>I3/(I3+J3)*100</f>
        <v>66.666666666666657</v>
      </c>
      <c r="J6" s="7">
        <f>J3/(I3+J3)*100</f>
        <v>33.333333333333329</v>
      </c>
      <c r="K6" s="2" t="s">
        <v>119</v>
      </c>
      <c r="L6" s="12">
        <f>L3/SUM(L3:L5)*100</f>
        <v>38.888888888888893</v>
      </c>
      <c r="N6" s="2" t="s">
        <v>145</v>
      </c>
      <c r="O6" s="6">
        <f>O3/(O3+P3)*100</f>
        <v>28.571428571428569</v>
      </c>
      <c r="P6" s="7">
        <f>P3/(O3+P3)*100</f>
        <v>71.428571428571431</v>
      </c>
      <c r="Q6" s="2" t="s">
        <v>146</v>
      </c>
      <c r="R6" s="12">
        <f>R3/SUM(R3:R5)*100</f>
        <v>7.3684210526315779</v>
      </c>
      <c r="T6" s="2" t="s">
        <v>118</v>
      </c>
      <c r="U6" s="6">
        <f>U3/(U3+V3)*100</f>
        <v>65</v>
      </c>
      <c r="V6" s="7">
        <f>V3/(U3+V3)*100</f>
        <v>35</v>
      </c>
      <c r="W6" s="2" t="s">
        <v>119</v>
      </c>
      <c r="X6" s="12">
        <f>X3/SUM(X3:X5)*100</f>
        <v>22.704081632653061</v>
      </c>
    </row>
    <row r="7" spans="2:24" ht="15" customHeight="1" x14ac:dyDescent="0.25">
      <c r="B7" s="3" t="s">
        <v>21</v>
      </c>
      <c r="C7" s="8">
        <f>C4/(C4+D4)*100</f>
        <v>47.727272727272727</v>
      </c>
      <c r="D7" s="9">
        <f>D4/(C4+D4)*100</f>
        <v>52.272727272727273</v>
      </c>
      <c r="E7" s="3" t="s">
        <v>24</v>
      </c>
      <c r="F7" s="13">
        <f>F4/SUM(F3:F5)*100</f>
        <v>59.042553191489368</v>
      </c>
      <c r="H7" s="3" t="s">
        <v>120</v>
      </c>
      <c r="I7" s="8">
        <f>I4/(I4+J4)*100</f>
        <v>56.25</v>
      </c>
      <c r="J7" s="9">
        <f>J4/(I4+J4)*100</f>
        <v>43.75</v>
      </c>
      <c r="K7" s="3" t="s">
        <v>121</v>
      </c>
      <c r="L7" s="13">
        <f>L4/SUM(L3:L5)*100</f>
        <v>17.460317460317459</v>
      </c>
      <c r="N7" s="3" t="s">
        <v>147</v>
      </c>
      <c r="O7" s="8">
        <f>O4/(O4+P4)*100</f>
        <v>44.444444444444443</v>
      </c>
      <c r="P7" s="9">
        <f>P4/(O4+P4)*100</f>
        <v>55.555555555555557</v>
      </c>
      <c r="Q7" s="3" t="s">
        <v>148</v>
      </c>
      <c r="R7" s="13">
        <f>R4/SUM(R3:R5)*100</f>
        <v>86.842105263157904</v>
      </c>
      <c r="T7" s="3" t="s">
        <v>120</v>
      </c>
      <c r="U7" s="8">
        <f>U4/(U4+V4)*100</f>
        <v>49.090909090909093</v>
      </c>
      <c r="V7" s="9">
        <f>V4/(U4+V4)*100</f>
        <v>50.909090909090907</v>
      </c>
      <c r="W7" s="3" t="s">
        <v>121</v>
      </c>
      <c r="X7" s="13">
        <f>X4/SUM(X3:X5)*100</f>
        <v>36.989795918367349</v>
      </c>
    </row>
    <row r="8" spans="2:24" ht="15" customHeight="1" x14ac:dyDescent="0.25">
      <c r="B8" s="4" t="s">
        <v>22</v>
      </c>
      <c r="C8" s="10">
        <f>C5/(C5+D5)*100</f>
        <v>100</v>
      </c>
      <c r="D8" s="11">
        <f>D5/(C5+D5)*100</f>
        <v>0</v>
      </c>
      <c r="E8" s="4" t="s">
        <v>25</v>
      </c>
      <c r="F8" s="14">
        <f>F5/SUM(F3:F5)*100</f>
        <v>31.914893617021278</v>
      </c>
      <c r="H8" s="4" t="s">
        <v>122</v>
      </c>
      <c r="I8" s="10">
        <f>I5/(I5+J5)*100</f>
        <v>71.739130434782609</v>
      </c>
      <c r="J8" s="11">
        <f>J5/(I5+J5)*100</f>
        <v>28.260869565217391</v>
      </c>
      <c r="K8" s="4" t="s">
        <v>123</v>
      </c>
      <c r="L8" s="14">
        <f>L5/SUM(L3:L5)*100</f>
        <v>43.650793650793652</v>
      </c>
      <c r="N8" s="4" t="s">
        <v>149</v>
      </c>
      <c r="O8" s="10" t="e">
        <f>O5/(O5+P5)*100</f>
        <v>#DIV/0!</v>
      </c>
      <c r="P8" s="11" t="e">
        <f>P5/(O5+P5)*100</f>
        <v>#DIV/0!</v>
      </c>
      <c r="Q8" s="4" t="s">
        <v>150</v>
      </c>
      <c r="R8" s="14">
        <f>R5/SUM(R3:R5)*100</f>
        <v>5.7894736842105265</v>
      </c>
      <c r="T8" s="4" t="s">
        <v>122</v>
      </c>
      <c r="U8" s="10">
        <f>U5/(U5+V5)*100</f>
        <v>48.717948717948715</v>
      </c>
      <c r="V8" s="11">
        <f>V5/(U5+V5)*100</f>
        <v>51.282051282051277</v>
      </c>
      <c r="W8" s="4" t="s">
        <v>123</v>
      </c>
      <c r="X8" s="14">
        <f>X5/SUM(X3:X5)*100</f>
        <v>40.306122448979593</v>
      </c>
    </row>
    <row r="9" spans="2:24" ht="15" customHeight="1" x14ac:dyDescent="0.25">
      <c r="B9" s="2" t="s">
        <v>3</v>
      </c>
      <c r="C9" s="40">
        <v>2</v>
      </c>
      <c r="D9" s="41"/>
      <c r="E9" s="2" t="s">
        <v>9</v>
      </c>
      <c r="F9" s="12">
        <f>SQRT(5+F3)/SQRT(5+F4)*((5+C3)/(5+D3))</f>
        <v>0.31672303298595839</v>
      </c>
      <c r="H9" s="2" t="s">
        <v>124</v>
      </c>
      <c r="I9" s="40">
        <v>17</v>
      </c>
      <c r="J9" s="41"/>
      <c r="K9" s="2" t="s">
        <v>125</v>
      </c>
      <c r="L9" s="12">
        <f>SQRT(5+L3)/SQRT(5+L4)*((5+I3)/(5+J3))</f>
        <v>2.2406643715138665</v>
      </c>
      <c r="N9" s="2" t="s">
        <v>151</v>
      </c>
      <c r="O9" s="40">
        <v>0</v>
      </c>
      <c r="P9" s="41"/>
      <c r="Q9" s="2" t="s">
        <v>152</v>
      </c>
      <c r="R9" s="12">
        <f>SQRT(5+R3)/SQRT(5+R4)*((5+O3)/(5+P3))</f>
        <v>0.20058737277716926</v>
      </c>
      <c r="T9" s="2" t="s">
        <v>124</v>
      </c>
      <c r="U9" s="40">
        <v>5</v>
      </c>
      <c r="V9" s="41"/>
      <c r="W9" s="2" t="s">
        <v>125</v>
      </c>
      <c r="X9" s="12">
        <f>SQRT(5+X3)/SQRT(5+X4)*((5+U3)/(5+V3))</f>
        <v>1.2915951042041245</v>
      </c>
    </row>
    <row r="10" spans="2:24" ht="15" customHeight="1" x14ac:dyDescent="0.25">
      <c r="B10" s="3" t="s">
        <v>4</v>
      </c>
      <c r="C10" s="42">
        <v>29</v>
      </c>
      <c r="D10" s="43"/>
      <c r="E10" s="3" t="s">
        <v>13</v>
      </c>
      <c r="F10" s="13">
        <f>SQRT(5+F4)/SQRT(5+F5)*((5+C4)/(5+D4))</f>
        <v>1.2404739054909948</v>
      </c>
      <c r="H10" s="3" t="s">
        <v>126</v>
      </c>
      <c r="I10" s="42">
        <v>5</v>
      </c>
      <c r="J10" s="43"/>
      <c r="K10" s="3" t="s">
        <v>127</v>
      </c>
      <c r="L10" s="13">
        <f>SQRT(5+L4)/SQRT(5+L5)*((5+I4)/(5+J4))</f>
        <v>0.76154559339625627</v>
      </c>
      <c r="N10" s="3" t="s">
        <v>153</v>
      </c>
      <c r="O10" s="42">
        <v>71</v>
      </c>
      <c r="P10" s="43"/>
      <c r="Q10" s="3" t="s">
        <v>154</v>
      </c>
      <c r="R10" s="13">
        <f>SQRT(5+R4)/SQRT(5+R5)*((5+O4)/(5+P4))</f>
        <v>2.9336410823411923</v>
      </c>
      <c r="T10" s="3" t="s">
        <v>126</v>
      </c>
      <c r="U10" s="42">
        <v>25</v>
      </c>
      <c r="V10" s="43"/>
      <c r="W10" s="3" t="s">
        <v>127</v>
      </c>
      <c r="X10" s="13">
        <f>SQRT(5+X4)/SQRT(5+X5)*((5+U4)/(5+V4))</f>
        <v>0.93022469729611545</v>
      </c>
    </row>
    <row r="11" spans="2:24" ht="15" customHeight="1" x14ac:dyDescent="0.25">
      <c r="B11" s="4" t="s">
        <v>5</v>
      </c>
      <c r="C11" s="44">
        <v>6</v>
      </c>
      <c r="D11" s="45"/>
      <c r="E11" s="4" t="s">
        <v>14</v>
      </c>
      <c r="F11" s="14">
        <f>SQRT(5+F5)/SQRT(5+F3)*((5+C5)/(5+D5))</f>
        <v>3.0939824292854783</v>
      </c>
      <c r="H11" s="4" t="s">
        <v>128</v>
      </c>
      <c r="I11" s="44">
        <v>24</v>
      </c>
      <c r="J11" s="45"/>
      <c r="K11" s="4" t="s">
        <v>129</v>
      </c>
      <c r="L11" s="14">
        <f>SQRT(5+L5)/SQRT(5+L3)*((5+I5)/(5+J5))</f>
        <v>2.2307011919445912</v>
      </c>
      <c r="N11" s="4" t="s">
        <v>155</v>
      </c>
      <c r="O11" s="44">
        <v>1</v>
      </c>
      <c r="P11" s="45"/>
      <c r="Q11" s="4" t="s">
        <v>156</v>
      </c>
      <c r="R11" s="14">
        <f>SQRT(5+R5)/SQRT(5+R3)*((5+O5)/(5+P5))</f>
        <v>0.91766293548224698</v>
      </c>
      <c r="T11" s="4" t="s">
        <v>128</v>
      </c>
      <c r="U11" s="44">
        <v>32</v>
      </c>
      <c r="V11" s="45"/>
      <c r="W11" s="4" t="s">
        <v>129</v>
      </c>
      <c r="X11" s="14">
        <f>SQRT(5+X5)/SQRT(5+X3)*((5+U5)/(5+V5))</f>
        <v>1.2641572754294759</v>
      </c>
    </row>
    <row r="12" spans="2:24" ht="15" customHeight="1" x14ac:dyDescent="0.25">
      <c r="B12" s="2" t="s">
        <v>0</v>
      </c>
      <c r="C12" s="6">
        <f>(100*F9)/(1+F9)</f>
        <v>24.053884154188403</v>
      </c>
      <c r="D12" s="7">
        <f>100-C12</f>
        <v>75.94611584581159</v>
      </c>
      <c r="E12" s="2" t="s">
        <v>6</v>
      </c>
      <c r="F12" s="7">
        <f>(C12+D14)/2</f>
        <v>24.239989119586401</v>
      </c>
      <c r="H12" s="2" t="s">
        <v>112</v>
      </c>
      <c r="I12" s="6">
        <f>(100*L9)/(1+L9)</f>
        <v>69.142129965996659</v>
      </c>
      <c r="J12" s="7">
        <f>100-I12</f>
        <v>30.857870034003341</v>
      </c>
      <c r="K12" s="2" t="s">
        <v>130</v>
      </c>
      <c r="L12" s="7">
        <f>(I12+J14)/2</f>
        <v>50.047581388993926</v>
      </c>
      <c r="N12" s="2" t="s">
        <v>139</v>
      </c>
      <c r="O12" s="6">
        <f>(100*R9)/(1+R9)</f>
        <v>16.707436486956837</v>
      </c>
      <c r="P12" s="7">
        <f>100-O12</f>
        <v>83.292563513043163</v>
      </c>
      <c r="Q12" s="2" t="s">
        <v>157</v>
      </c>
      <c r="R12" s="7">
        <f>(O12+P14)/2</f>
        <v>34.427122007433518</v>
      </c>
      <c r="T12" s="2" t="s">
        <v>112</v>
      </c>
      <c r="U12" s="6">
        <f>(100*X9)/(1+X9)</f>
        <v>56.362273677168552</v>
      </c>
      <c r="V12" s="7">
        <f>100-U12</f>
        <v>43.637726322831448</v>
      </c>
      <c r="W12" s="2" t="s">
        <v>6</v>
      </c>
      <c r="X12" s="7">
        <f>(U12+V14)/2</f>
        <v>50.264408412779915</v>
      </c>
    </row>
    <row r="13" spans="2:24" ht="15" customHeight="1" x14ac:dyDescent="0.25">
      <c r="B13" s="3" t="s">
        <v>1</v>
      </c>
      <c r="C13" s="8">
        <f>(100*F10)/(1+F10)</f>
        <v>55.366585723262318</v>
      </c>
      <c r="D13" s="9">
        <f t="shared" ref="D13:D14" si="0">100-C13</f>
        <v>44.633414276737682</v>
      </c>
      <c r="E13" s="3" t="s">
        <v>7</v>
      </c>
      <c r="F13" s="9">
        <f>(D12+C13)/2</f>
        <v>65.656350784536954</v>
      </c>
      <c r="H13" s="3" t="s">
        <v>114</v>
      </c>
      <c r="I13" s="8">
        <f>(100*L10)/(1+L10)</f>
        <v>43.231670883295045</v>
      </c>
      <c r="J13" s="9">
        <f t="shared" ref="J13:J14" si="1">100-I13</f>
        <v>56.768329116704955</v>
      </c>
      <c r="K13" s="3" t="s">
        <v>131</v>
      </c>
      <c r="L13" s="9">
        <f>(J12+I13)/2</f>
        <v>37.044770458649197</v>
      </c>
      <c r="N13" s="3" t="s">
        <v>141</v>
      </c>
      <c r="O13" s="8">
        <f>(100*R10)/(1+R10)</f>
        <v>74.578260215727965</v>
      </c>
      <c r="P13" s="9">
        <f t="shared" ref="P13:P14" si="2">100-O13</f>
        <v>25.421739784272035</v>
      </c>
      <c r="Q13" s="3" t="s">
        <v>158</v>
      </c>
      <c r="R13" s="9">
        <f>(P12+O13)/2</f>
        <v>78.935411864385571</v>
      </c>
      <c r="T13" s="3" t="s">
        <v>114</v>
      </c>
      <c r="U13" s="8">
        <f>(100*X10)/(1+X10)</f>
        <v>48.192560099307954</v>
      </c>
      <c r="V13" s="9">
        <f t="shared" ref="V13:V14" si="3">100-U13</f>
        <v>51.807439900692046</v>
      </c>
      <c r="W13" s="3" t="s">
        <v>7</v>
      </c>
      <c r="X13" s="9">
        <f>(V12+U13)/2</f>
        <v>45.915143211069704</v>
      </c>
    </row>
    <row r="14" spans="2:24" ht="15" customHeight="1" x14ac:dyDescent="0.25">
      <c r="B14" s="4" t="s">
        <v>2</v>
      </c>
      <c r="C14" s="10">
        <f>(100*F11)/(1+F11)</f>
        <v>75.573905915015601</v>
      </c>
      <c r="D14" s="11">
        <f t="shared" si="0"/>
        <v>24.426094084984399</v>
      </c>
      <c r="E14" s="4" t="s">
        <v>8</v>
      </c>
      <c r="F14" s="11">
        <f>(D13+C14)/2</f>
        <v>60.103660095876641</v>
      </c>
      <c r="H14" s="4" t="s">
        <v>132</v>
      </c>
      <c r="I14" s="10">
        <f>(100*L11)/(1+L11)</f>
        <v>69.046967188008807</v>
      </c>
      <c r="J14" s="11">
        <f t="shared" si="1"/>
        <v>30.953032811991193</v>
      </c>
      <c r="K14" s="4" t="s">
        <v>133</v>
      </c>
      <c r="L14" s="11">
        <f>(J13+I14)/2</f>
        <v>62.907648152356884</v>
      </c>
      <c r="N14" s="4" t="s">
        <v>132</v>
      </c>
      <c r="O14" s="10">
        <f>(100*R11)/(1+R11)</f>
        <v>47.853192472089802</v>
      </c>
      <c r="P14" s="11">
        <f t="shared" si="2"/>
        <v>52.146807527910198</v>
      </c>
      <c r="Q14" s="4" t="s">
        <v>159</v>
      </c>
      <c r="R14" s="11">
        <f>(P13+O14)/2</f>
        <v>36.637466128180918</v>
      </c>
      <c r="T14" s="4" t="s">
        <v>132</v>
      </c>
      <c r="U14" s="10">
        <f>(100*X11)/(1+X11)</f>
        <v>55.833456851608723</v>
      </c>
      <c r="V14" s="11">
        <f t="shared" si="3"/>
        <v>44.166543148391277</v>
      </c>
      <c r="W14" s="4" t="s">
        <v>8</v>
      </c>
      <c r="X14" s="11">
        <f>(V13+U14)/2</f>
        <v>53.820448376150381</v>
      </c>
    </row>
    <row r="15" spans="2:24" ht="15" customHeight="1" x14ac:dyDescent="0.25">
      <c r="B15" s="46" t="s">
        <v>15</v>
      </c>
      <c r="C15" s="49">
        <f>SUM(C3:D5, C9:C11)</f>
        <v>94</v>
      </c>
      <c r="D15" s="50"/>
      <c r="E15" s="5" t="s">
        <v>16</v>
      </c>
      <c r="F15" s="15">
        <f>SQRT(((50-D12)^2+(50-D13)^2+(50-D14)^2)/2)</f>
        <v>26.038681164370328</v>
      </c>
      <c r="H15" s="46" t="s">
        <v>134</v>
      </c>
      <c r="I15" s="49">
        <f>SUM(I3:J5, I9:I11)</f>
        <v>126</v>
      </c>
      <c r="J15" s="50"/>
      <c r="K15" s="5" t="s">
        <v>135</v>
      </c>
      <c r="L15" s="15">
        <f>SQRT(((50-J12)^2+(50-J13)^2+(50-J14)^2)/2)</f>
        <v>19.685253081027781</v>
      </c>
      <c r="N15" s="46" t="s">
        <v>134</v>
      </c>
      <c r="O15" s="49">
        <f>SUM(O3:P5, O9:O11)</f>
        <v>95</v>
      </c>
      <c r="P15" s="50"/>
      <c r="Q15" s="5" t="s">
        <v>135</v>
      </c>
      <c r="R15" s="15">
        <f>SQRT(((50-P12)^2+(50-P13)^2+(50-P14)^2)/2)</f>
        <v>29.300976460383886</v>
      </c>
      <c r="T15" s="46" t="s">
        <v>134</v>
      </c>
      <c r="U15" s="49">
        <f>SUM(U3:V5, U9:U11)</f>
        <v>196</v>
      </c>
      <c r="V15" s="50"/>
      <c r="W15" s="5" t="s">
        <v>135</v>
      </c>
      <c r="X15" s="15">
        <f>SQRT(((50-V12)^2+(50-V13)^2+(50-V14)^2)/2)</f>
        <v>6.2359676144679543</v>
      </c>
    </row>
    <row r="16" spans="2:24" ht="15" customHeight="1" x14ac:dyDescent="0.25">
      <c r="B16" s="47"/>
      <c r="C16" s="51"/>
      <c r="D16" s="52"/>
      <c r="E16" s="5" t="s">
        <v>17</v>
      </c>
      <c r="F16" s="15">
        <f>SQRT(((50-F12)^2+(50-F13)^2+(50-F14)^2)/2)</f>
        <v>22.480918884472981</v>
      </c>
      <c r="H16" s="47"/>
      <c r="I16" s="51"/>
      <c r="J16" s="52"/>
      <c r="K16" s="5" t="s">
        <v>136</v>
      </c>
      <c r="L16" s="15">
        <f>SQRT(((50-L12)^2+(50-L13)^2+(50-L14)^2)/2)</f>
        <v>12.931504500302918</v>
      </c>
      <c r="N16" s="47"/>
      <c r="O16" s="51"/>
      <c r="P16" s="52"/>
      <c r="Q16" s="5" t="s">
        <v>136</v>
      </c>
      <c r="R16" s="15">
        <f>SQRT(((50-R12)^2+(50-R13)^2+(50-R14)^2)/2)</f>
        <v>25.083160688084138</v>
      </c>
      <c r="T16" s="47"/>
      <c r="U16" s="51"/>
      <c r="V16" s="52"/>
      <c r="W16" s="5" t="s">
        <v>136</v>
      </c>
      <c r="X16" s="15">
        <f>SQRT(((50-X12)^2+(50-X13)^2+(50-X14)^2)/2)</f>
        <v>3.9592797697086777</v>
      </c>
    </row>
    <row r="17" spans="2:24" ht="15" customHeight="1" x14ac:dyDescent="0.25">
      <c r="B17" s="48"/>
      <c r="C17" s="53"/>
      <c r="D17" s="54"/>
      <c r="E17" s="5" t="s">
        <v>19</v>
      </c>
      <c r="F17" s="15">
        <f>SQRT(((2*F15^2)+(2*F16^2))/4)</f>
        <v>24.324931969791692</v>
      </c>
      <c r="H17" s="48"/>
      <c r="I17" s="53"/>
      <c r="J17" s="54"/>
      <c r="K17" s="5" t="s">
        <v>137</v>
      </c>
      <c r="L17" s="15">
        <f>SQRT(((2*L15^2)+(2*L16^2))/4)</f>
        <v>16.654323725469435</v>
      </c>
      <c r="N17" s="48"/>
      <c r="O17" s="53"/>
      <c r="P17" s="54"/>
      <c r="Q17" s="5" t="s">
        <v>137</v>
      </c>
      <c r="R17" s="15">
        <f>SQRT(((2*R15^2)+(2*R16^2))/4)</f>
        <v>27.273725191438558</v>
      </c>
      <c r="T17" s="48"/>
      <c r="U17" s="53"/>
      <c r="V17" s="54"/>
      <c r="W17" s="5" t="s">
        <v>137</v>
      </c>
      <c r="X17" s="15">
        <f>SQRT(((2*X15^2)+(2*X16^2))/4)</f>
        <v>5.2231785525443009</v>
      </c>
    </row>
    <row r="19" spans="2:24" ht="15" customHeight="1" x14ac:dyDescent="0.25">
      <c r="B19" s="39" t="s">
        <v>51</v>
      </c>
      <c r="C19" s="39"/>
      <c r="D19" s="39"/>
      <c r="E19" s="39"/>
      <c r="F19" s="39"/>
      <c r="G19" s="38"/>
      <c r="H19" s="39" t="s">
        <v>52</v>
      </c>
      <c r="I19" s="39"/>
      <c r="J19" s="39"/>
      <c r="K19" s="39"/>
      <c r="L19" s="39"/>
      <c r="M19" s="38"/>
      <c r="N19" s="39" t="s">
        <v>53</v>
      </c>
      <c r="O19" s="39"/>
      <c r="P19" s="39"/>
      <c r="Q19" s="39"/>
      <c r="R19" s="39"/>
      <c r="S19" s="38"/>
      <c r="T19" s="39" t="s">
        <v>54</v>
      </c>
      <c r="U19" s="39"/>
      <c r="V19" s="39"/>
      <c r="W19" s="39"/>
      <c r="X19" s="39"/>
    </row>
    <row r="20" spans="2:24" ht="15" customHeight="1" x14ac:dyDescent="0.25">
      <c r="B20" s="2" t="s">
        <v>0</v>
      </c>
      <c r="C20" s="33">
        <v>50</v>
      </c>
      <c r="D20" s="34">
        <v>39</v>
      </c>
      <c r="E20" s="2" t="s">
        <v>10</v>
      </c>
      <c r="F20" s="16">
        <f>C20+D20+C22+D22+C26*2</f>
        <v>217</v>
      </c>
      <c r="G20" s="38"/>
      <c r="H20" s="2" t="s">
        <v>0</v>
      </c>
      <c r="I20" s="33">
        <v>20</v>
      </c>
      <c r="J20" s="34">
        <v>22</v>
      </c>
      <c r="K20" s="2" t="s">
        <v>10</v>
      </c>
      <c r="L20" s="16">
        <f>I20+J20+I22+J22+I26*2</f>
        <v>89</v>
      </c>
      <c r="M20" s="38"/>
      <c r="N20" s="2" t="s">
        <v>0</v>
      </c>
      <c r="O20" s="33">
        <f>'Lesser than 50'!O3+C20+I20</f>
        <v>78</v>
      </c>
      <c r="P20" s="34">
        <f>'Lesser than 50'!P3+D20+J20</f>
        <v>68</v>
      </c>
      <c r="Q20" s="2" t="s">
        <v>10</v>
      </c>
      <c r="R20" s="16">
        <f>O20+P20+O22+P22+O26*2</f>
        <v>333</v>
      </c>
      <c r="S20" s="38"/>
      <c r="T20" s="2" t="s">
        <v>0</v>
      </c>
      <c r="U20" s="33">
        <v>25</v>
      </c>
      <c r="V20" s="34">
        <v>23</v>
      </c>
      <c r="W20" s="2" t="s">
        <v>10</v>
      </c>
      <c r="X20" s="16">
        <f>U20+V20+U22+V22+U26*2</f>
        <v>104</v>
      </c>
    </row>
    <row r="21" spans="2:24" ht="15" customHeight="1" x14ac:dyDescent="0.25">
      <c r="B21" s="3" t="s">
        <v>1</v>
      </c>
      <c r="C21" s="35">
        <v>37</v>
      </c>
      <c r="D21" s="36">
        <v>30</v>
      </c>
      <c r="E21" s="3" t="s">
        <v>26</v>
      </c>
      <c r="F21" s="17">
        <f>SUM(C20:D21)+C27*2</f>
        <v>236</v>
      </c>
      <c r="G21" s="38"/>
      <c r="H21" s="3" t="s">
        <v>1</v>
      </c>
      <c r="I21" s="35">
        <v>13</v>
      </c>
      <c r="J21" s="36">
        <v>8</v>
      </c>
      <c r="K21" s="3" t="s">
        <v>26</v>
      </c>
      <c r="L21" s="17">
        <f>SUM(I20:J21)+I27*2</f>
        <v>93</v>
      </c>
      <c r="M21" s="38"/>
      <c r="N21" s="3" t="s">
        <v>1</v>
      </c>
      <c r="O21" s="35">
        <f>'Lesser than 50'!O4+C21+I21</f>
        <v>56</v>
      </c>
      <c r="P21" s="36">
        <f>'Lesser than 50'!P4+D21+J21</f>
        <v>42</v>
      </c>
      <c r="Q21" s="3" t="s">
        <v>26</v>
      </c>
      <c r="R21" s="17">
        <f>SUM(O20:P21)+O27*2</f>
        <v>358</v>
      </c>
      <c r="S21" s="38"/>
      <c r="T21" s="3" t="s">
        <v>1</v>
      </c>
      <c r="U21" s="35">
        <v>29</v>
      </c>
      <c r="V21" s="36">
        <v>20</v>
      </c>
      <c r="W21" s="3" t="s">
        <v>26</v>
      </c>
      <c r="X21" s="17">
        <f>SUM(U20:V21)+U27*2</f>
        <v>119</v>
      </c>
    </row>
    <row r="22" spans="2:24" ht="15" customHeight="1" x14ac:dyDescent="0.25">
      <c r="B22" s="4" t="s">
        <v>2</v>
      </c>
      <c r="C22" s="31">
        <v>32</v>
      </c>
      <c r="D22" s="32">
        <v>24</v>
      </c>
      <c r="E22" s="4" t="s">
        <v>27</v>
      </c>
      <c r="F22" s="18">
        <f>SUM(C21:D22)+C28*2</f>
        <v>149</v>
      </c>
      <c r="G22" s="38"/>
      <c r="H22" s="4" t="s">
        <v>2</v>
      </c>
      <c r="I22" s="31">
        <v>12</v>
      </c>
      <c r="J22" s="32">
        <v>9</v>
      </c>
      <c r="K22" s="4" t="s">
        <v>27</v>
      </c>
      <c r="L22" s="18">
        <f>SUM(I21:J22)+I28*2</f>
        <v>48</v>
      </c>
      <c r="M22" s="38"/>
      <c r="N22" s="4" t="s">
        <v>2</v>
      </c>
      <c r="O22" s="31">
        <f>'Lesser than 50'!O5+C22+I22</f>
        <v>45</v>
      </c>
      <c r="P22" s="32">
        <f>'Lesser than 50'!P5+D22+J22</f>
        <v>36</v>
      </c>
      <c r="Q22" s="4" t="s">
        <v>27</v>
      </c>
      <c r="R22" s="18">
        <f>SUM(O21:P22)+O28*2</f>
        <v>213</v>
      </c>
      <c r="S22" s="38"/>
      <c r="T22" s="4" t="s">
        <v>2</v>
      </c>
      <c r="U22" s="31">
        <v>26</v>
      </c>
      <c r="V22" s="32">
        <v>20</v>
      </c>
      <c r="W22" s="4" t="s">
        <v>27</v>
      </c>
      <c r="X22" s="18">
        <f>SUM(U21:V22)+U28*2</f>
        <v>123</v>
      </c>
    </row>
    <row r="23" spans="2:24" ht="15" customHeight="1" x14ac:dyDescent="0.25">
      <c r="B23" s="2" t="s">
        <v>20</v>
      </c>
      <c r="C23" s="6">
        <f>C20/(C20+D20)*100</f>
        <v>56.17977528089888</v>
      </c>
      <c r="D23" s="7">
        <f>D20/(C20+D20)*100</f>
        <v>43.820224719101127</v>
      </c>
      <c r="E23" s="2" t="s">
        <v>23</v>
      </c>
      <c r="F23" s="12">
        <f>F20/SUM(F20:F22)*100</f>
        <v>36.046511627906973</v>
      </c>
      <c r="G23" s="38"/>
      <c r="H23" s="2" t="s">
        <v>20</v>
      </c>
      <c r="I23" s="6">
        <f>I20/(I20+J20)*100</f>
        <v>47.619047619047613</v>
      </c>
      <c r="J23" s="7">
        <f>J20/(I20+J20)*100</f>
        <v>52.380952380952387</v>
      </c>
      <c r="K23" s="2" t="s">
        <v>23</v>
      </c>
      <c r="L23" s="12">
        <f>L20/SUM(L20:L22)*100</f>
        <v>38.695652173913039</v>
      </c>
      <c r="M23" s="38"/>
      <c r="N23" s="2" t="s">
        <v>20</v>
      </c>
      <c r="O23" s="6">
        <f>O20/(O20+P20)*100</f>
        <v>53.424657534246577</v>
      </c>
      <c r="P23" s="7">
        <f>P20/(O20+P20)*100</f>
        <v>46.575342465753423</v>
      </c>
      <c r="Q23" s="2" t="s">
        <v>23</v>
      </c>
      <c r="R23" s="12">
        <f>R20/SUM(R20:R22)*100</f>
        <v>36.836283185840706</v>
      </c>
      <c r="S23" s="38"/>
      <c r="T23" s="2" t="s">
        <v>20</v>
      </c>
      <c r="U23" s="6">
        <f>U20/(U20+V20)*100</f>
        <v>52.083333333333336</v>
      </c>
      <c r="V23" s="7">
        <f>V20/(U20+V20)*100</f>
        <v>47.916666666666671</v>
      </c>
      <c r="W23" s="2" t="s">
        <v>23</v>
      </c>
      <c r="X23" s="12">
        <f>X20/SUM(X20:X22)*100</f>
        <v>30.057803468208093</v>
      </c>
    </row>
    <row r="24" spans="2:24" ht="15" customHeight="1" x14ac:dyDescent="0.25">
      <c r="B24" s="3" t="s">
        <v>21</v>
      </c>
      <c r="C24" s="8">
        <f>C21/(C21+D21)*100</f>
        <v>55.223880597014926</v>
      </c>
      <c r="D24" s="9">
        <f>D21/(C21+D21)*100</f>
        <v>44.776119402985074</v>
      </c>
      <c r="E24" s="3" t="s">
        <v>24</v>
      </c>
      <c r="F24" s="13">
        <f>F21/SUM(F20:F22)*100</f>
        <v>39.202657807308974</v>
      </c>
      <c r="G24" s="38"/>
      <c r="H24" s="3" t="s">
        <v>21</v>
      </c>
      <c r="I24" s="8">
        <f>I21/(I21+J21)*100</f>
        <v>61.904761904761905</v>
      </c>
      <c r="J24" s="9">
        <f>J21/(I21+J21)*100</f>
        <v>38.095238095238095</v>
      </c>
      <c r="K24" s="3" t="s">
        <v>24</v>
      </c>
      <c r="L24" s="13">
        <f>L21/SUM(L20:L22)*100</f>
        <v>40.434782608695649</v>
      </c>
      <c r="M24" s="38"/>
      <c r="N24" s="3" t="s">
        <v>21</v>
      </c>
      <c r="O24" s="8">
        <f>O21/(O21+P21)*100</f>
        <v>57.142857142857139</v>
      </c>
      <c r="P24" s="9">
        <f>P21/(O21+P21)*100</f>
        <v>42.857142857142854</v>
      </c>
      <c r="Q24" s="3" t="s">
        <v>24</v>
      </c>
      <c r="R24" s="13">
        <f>R21/SUM(R20:R22)*100</f>
        <v>39.601769911504427</v>
      </c>
      <c r="S24" s="38"/>
      <c r="T24" s="3" t="s">
        <v>21</v>
      </c>
      <c r="U24" s="8">
        <f>U21/(U21+V21)*100</f>
        <v>59.183673469387756</v>
      </c>
      <c r="V24" s="9">
        <f>V21/(U21+V21)*100</f>
        <v>40.816326530612244</v>
      </c>
      <c r="W24" s="3" t="s">
        <v>24</v>
      </c>
      <c r="X24" s="13">
        <f>X21/SUM(X20:X22)*100</f>
        <v>34.393063583815028</v>
      </c>
    </row>
    <row r="25" spans="2:24" ht="15" customHeight="1" x14ac:dyDescent="0.25">
      <c r="B25" s="4" t="s">
        <v>28</v>
      </c>
      <c r="C25" s="10">
        <f>C22/(C22+D22)*100</f>
        <v>57.142857142857139</v>
      </c>
      <c r="D25" s="11">
        <f>D22/(C22+D22)*100</f>
        <v>42.857142857142854</v>
      </c>
      <c r="E25" s="4" t="s">
        <v>25</v>
      </c>
      <c r="F25" s="14">
        <f>F22/SUM(F20:F22)*100</f>
        <v>24.750830564784053</v>
      </c>
      <c r="G25" s="38"/>
      <c r="H25" s="4" t="s">
        <v>28</v>
      </c>
      <c r="I25" s="10">
        <f>I22/(I22+J22)*100</f>
        <v>57.142857142857139</v>
      </c>
      <c r="J25" s="11">
        <f>J22/(I22+J22)*100</f>
        <v>42.857142857142854</v>
      </c>
      <c r="K25" s="4" t="s">
        <v>25</v>
      </c>
      <c r="L25" s="14">
        <f>L22/SUM(L20:L22)*100</f>
        <v>20.869565217391305</v>
      </c>
      <c r="M25" s="38"/>
      <c r="N25" s="4" t="s">
        <v>28</v>
      </c>
      <c r="O25" s="10">
        <f>O22/(O22+P22)*100</f>
        <v>55.555555555555557</v>
      </c>
      <c r="P25" s="11">
        <f>P22/(O22+P22)*100</f>
        <v>44.444444444444443</v>
      </c>
      <c r="Q25" s="4" t="s">
        <v>25</v>
      </c>
      <c r="R25" s="14">
        <f>R22/SUM(R20:R22)*100</f>
        <v>23.561946902654867</v>
      </c>
      <c r="S25" s="38"/>
      <c r="T25" s="4" t="s">
        <v>28</v>
      </c>
      <c r="U25" s="10">
        <f>U22/(U22+V22)*100</f>
        <v>56.521739130434781</v>
      </c>
      <c r="V25" s="11">
        <f>V22/(U22+V22)*100</f>
        <v>43.478260869565219</v>
      </c>
      <c r="W25" s="4" t="s">
        <v>25</v>
      </c>
      <c r="X25" s="14">
        <f>X22/SUM(X20:X22)*100</f>
        <v>35.549132947976879</v>
      </c>
    </row>
    <row r="26" spans="2:24" ht="15" customHeight="1" x14ac:dyDescent="0.25">
      <c r="B26" s="2" t="s">
        <v>3</v>
      </c>
      <c r="C26" s="40">
        <v>36</v>
      </c>
      <c r="D26" s="41"/>
      <c r="E26" s="2" t="s">
        <v>9</v>
      </c>
      <c r="F26" s="12">
        <f>SQRT(5+F20)/SQRT(5+F21)*((5+C20)/(5+D20))</f>
        <v>1.1997146963745569</v>
      </c>
      <c r="G26" s="38"/>
      <c r="H26" s="2" t="s">
        <v>3</v>
      </c>
      <c r="I26" s="40">
        <v>13</v>
      </c>
      <c r="J26" s="41"/>
      <c r="K26" s="2" t="s">
        <v>9</v>
      </c>
      <c r="L26" s="12">
        <f>SQRT(5+L20)/SQRT(5+L21)*((5+I20)/(5+J20))</f>
        <v>0.90683261910066726</v>
      </c>
      <c r="M26" s="38"/>
      <c r="N26" s="2" t="s">
        <v>3</v>
      </c>
      <c r="O26" s="40">
        <f>'Lesser than 50'!O9+C26+I26</f>
        <v>53</v>
      </c>
      <c r="P26" s="41">
        <f>'Lesser than 50'!P9+D26+J26</f>
        <v>0</v>
      </c>
      <c r="Q26" s="2" t="s">
        <v>9</v>
      </c>
      <c r="R26" s="12">
        <f>SQRT(5+R20)/SQRT(5+R21)*((5+O20)/(5+P20))</f>
        <v>1.0971355053810914</v>
      </c>
      <c r="S26" s="38"/>
      <c r="T26" s="2" t="s">
        <v>3</v>
      </c>
      <c r="U26" s="40">
        <v>5</v>
      </c>
      <c r="V26" s="41"/>
      <c r="W26" s="2" t="s">
        <v>9</v>
      </c>
      <c r="X26" s="12">
        <f>SQRT(5+X20)/SQRT(5+X21)*((5+U20)/(5+V20))</f>
        <v>1.0045362877419555</v>
      </c>
    </row>
    <row r="27" spans="2:24" ht="15" customHeight="1" x14ac:dyDescent="0.25">
      <c r="B27" s="3" t="s">
        <v>35</v>
      </c>
      <c r="C27" s="42">
        <v>40</v>
      </c>
      <c r="D27" s="43"/>
      <c r="E27" s="3" t="s">
        <v>13</v>
      </c>
      <c r="F27" s="13">
        <f>SQRT(5+F21)/SQRT(5+F22)*((5+C21)/(5+D21))</f>
        <v>1.5011683761345671</v>
      </c>
      <c r="G27" s="38"/>
      <c r="H27" s="3" t="s">
        <v>35</v>
      </c>
      <c r="I27" s="42">
        <v>15</v>
      </c>
      <c r="J27" s="43"/>
      <c r="K27" s="3" t="s">
        <v>13</v>
      </c>
      <c r="L27" s="13">
        <f>SQRT(5+L21)/SQRT(5+L22)*((5+I21)/(5+J21))</f>
        <v>1.8828002870310043</v>
      </c>
      <c r="M27" s="38"/>
      <c r="N27" s="3" t="s">
        <v>35</v>
      </c>
      <c r="O27" s="42">
        <f>'Lesser than 50'!O10+C27+I27</f>
        <v>57</v>
      </c>
      <c r="P27" s="43">
        <f>'Lesser than 50'!P10+D27+J27</f>
        <v>0</v>
      </c>
      <c r="Q27" s="3" t="s">
        <v>13</v>
      </c>
      <c r="R27" s="13">
        <f>SQRT(5+R21)/SQRT(5+R22)*((5+O21)/(5+P21))</f>
        <v>1.6747772112155586</v>
      </c>
      <c r="S27" s="38"/>
      <c r="T27" s="3" t="s">
        <v>35</v>
      </c>
      <c r="U27" s="42">
        <v>11</v>
      </c>
      <c r="V27" s="43"/>
      <c r="W27" s="3" t="s">
        <v>13</v>
      </c>
      <c r="X27" s="13">
        <f>SQRT(5+X21)/SQRT(5+X22)*((5+U21)/(5+V21))</f>
        <v>1.3385813385820078</v>
      </c>
    </row>
    <row r="28" spans="2:24" ht="15" customHeight="1" x14ac:dyDescent="0.25">
      <c r="B28" s="4" t="s">
        <v>5</v>
      </c>
      <c r="C28" s="44">
        <v>13</v>
      </c>
      <c r="D28" s="45"/>
      <c r="E28" s="4" t="s">
        <v>14</v>
      </c>
      <c r="F28" s="14">
        <f>SQRT(5+F22)/SQRT(5+F20)*((5+C22)/(5+D22))</f>
        <v>1.0626435227491604</v>
      </c>
      <c r="G28" s="38"/>
      <c r="H28" s="4" t="s">
        <v>5</v>
      </c>
      <c r="I28" s="44">
        <v>3</v>
      </c>
      <c r="J28" s="45"/>
      <c r="K28" s="4" t="s">
        <v>14</v>
      </c>
      <c r="L28" s="14">
        <f>SQRT(5+L22)/SQRT(5+L20)*((5+I22)/(5+J22))</f>
        <v>0.91179014466675357</v>
      </c>
      <c r="M28" s="38"/>
      <c r="N28" s="4" t="s">
        <v>5</v>
      </c>
      <c r="O28" s="44">
        <f>'Lesser than 50'!O11+C28+I28</f>
        <v>17</v>
      </c>
      <c r="P28" s="45">
        <f>'Lesser than 50'!P11+D28+J28</f>
        <v>0</v>
      </c>
      <c r="Q28" s="4" t="s">
        <v>14</v>
      </c>
      <c r="R28" s="14">
        <f>SQRT(5+R22)/SQRT(5+R20)*((5+O22)/(5+P22))</f>
        <v>0.97939085449442309</v>
      </c>
      <c r="S28" s="38"/>
      <c r="T28" s="4" t="s">
        <v>5</v>
      </c>
      <c r="U28" s="44">
        <v>14</v>
      </c>
      <c r="V28" s="45"/>
      <c r="W28" s="4" t="s">
        <v>14</v>
      </c>
      <c r="X28" s="14">
        <f>SQRT(5+X22)/SQRT(5+X20)*((5+U22)/(5+V22))</f>
        <v>1.3437343555735353</v>
      </c>
    </row>
    <row r="29" spans="2:24" ht="15" customHeight="1" x14ac:dyDescent="0.25">
      <c r="B29" s="2" t="s">
        <v>0</v>
      </c>
      <c r="C29" s="6">
        <f>(100*F26)/(1+F26)</f>
        <v>54.539559077904855</v>
      </c>
      <c r="D29" s="7">
        <f>100-C29</f>
        <v>45.460440922095145</v>
      </c>
      <c r="E29" s="2" t="s">
        <v>6</v>
      </c>
      <c r="F29" s="7">
        <f>(C29+D31)/2</f>
        <v>51.510516946334548</v>
      </c>
      <c r="G29" s="38"/>
      <c r="H29" s="2" t="s">
        <v>0</v>
      </c>
      <c r="I29" s="6">
        <f>(100*L26)/(1+L26)</f>
        <v>47.55701208469798</v>
      </c>
      <c r="J29" s="7">
        <f>100-I29</f>
        <v>52.44298791530202</v>
      </c>
      <c r="K29" s="2" t="s">
        <v>6</v>
      </c>
      <c r="L29" s="7">
        <f>(I29+J31)/2</f>
        <v>49.932004186213291</v>
      </c>
      <c r="M29" s="38"/>
      <c r="N29" s="2" t="s">
        <v>161</v>
      </c>
      <c r="O29" s="6">
        <f>(100*R26)/(1+R26)</f>
        <v>52.315909132525029</v>
      </c>
      <c r="P29" s="7">
        <f>100-O29</f>
        <v>47.684090867474971</v>
      </c>
      <c r="Q29" s="2" t="s">
        <v>6</v>
      </c>
      <c r="R29" s="7">
        <f>(O29+P31)/2</f>
        <v>51.418251129960154</v>
      </c>
      <c r="S29" s="38"/>
      <c r="T29" s="2" t="s">
        <v>161</v>
      </c>
      <c r="U29" s="6">
        <f>(100*X26)/(1+X26)</f>
        <v>50.113150551818286</v>
      </c>
      <c r="V29" s="7">
        <f>100-U29</f>
        <v>49.886849448181714</v>
      </c>
      <c r="W29" s="2" t="s">
        <v>6</v>
      </c>
      <c r="X29" s="7">
        <f>(U29+V31)/2</f>
        <v>46.390051009239215</v>
      </c>
    </row>
    <row r="30" spans="2:24" ht="15" customHeight="1" x14ac:dyDescent="0.25">
      <c r="B30" s="3" t="s">
        <v>162</v>
      </c>
      <c r="C30" s="8">
        <f>(100*F27)/(1+F27)</f>
        <v>60.018685285576382</v>
      </c>
      <c r="D30" s="9">
        <f t="shared" ref="D30:D31" si="4">100-C30</f>
        <v>39.981314714423618</v>
      </c>
      <c r="E30" s="3" t="s">
        <v>7</v>
      </c>
      <c r="F30" s="9">
        <f>(D29+C30)/2</f>
        <v>52.739563103835764</v>
      </c>
      <c r="G30" s="38"/>
      <c r="H30" s="3" t="s">
        <v>162</v>
      </c>
      <c r="I30" s="8">
        <f>(100*L27)/(1+L27)</f>
        <v>65.31150615952312</v>
      </c>
      <c r="J30" s="9">
        <f t="shared" ref="J30:J31" si="5">100-I30</f>
        <v>34.68849384047688</v>
      </c>
      <c r="K30" s="3" t="s">
        <v>7</v>
      </c>
      <c r="L30" s="9">
        <f>(J29+I30)/2</f>
        <v>58.877247037412573</v>
      </c>
      <c r="M30" s="38"/>
      <c r="N30" s="3" t="s">
        <v>162</v>
      </c>
      <c r="O30" s="8">
        <f>(100*R27)/(1+R27)</f>
        <v>62.61370869293642</v>
      </c>
      <c r="P30" s="9">
        <f t="shared" ref="P30:P31" si="6">100-O30</f>
        <v>37.38629130706358</v>
      </c>
      <c r="Q30" s="3" t="s">
        <v>7</v>
      </c>
      <c r="R30" s="9">
        <f>(P29+O30)/2</f>
        <v>55.148899780205696</v>
      </c>
      <c r="S30" s="38"/>
      <c r="T30" s="3" t="s">
        <v>162</v>
      </c>
      <c r="U30" s="8">
        <f>(100*X27)/(1+X27)</f>
        <v>57.239032763070483</v>
      </c>
      <c r="V30" s="9">
        <f t="shared" ref="V30:V31" si="7">100-U30</f>
        <v>42.760967236929517</v>
      </c>
      <c r="W30" s="3" t="s">
        <v>7</v>
      </c>
      <c r="X30" s="9">
        <f>(V29+U30)/2</f>
        <v>53.562941105626095</v>
      </c>
    </row>
    <row r="31" spans="2:24" ht="15" customHeight="1" x14ac:dyDescent="0.25">
      <c r="B31" s="4" t="s">
        <v>132</v>
      </c>
      <c r="C31" s="10">
        <f>(100*F28)/(1+F28)</f>
        <v>51.51852518523576</v>
      </c>
      <c r="D31" s="11">
        <f t="shared" si="4"/>
        <v>48.48147481476424</v>
      </c>
      <c r="E31" s="4" t="s">
        <v>8</v>
      </c>
      <c r="F31" s="11">
        <f>(D30+C31)/2</f>
        <v>45.749919949829689</v>
      </c>
      <c r="G31" s="38"/>
      <c r="H31" s="4" t="s">
        <v>132</v>
      </c>
      <c r="I31" s="10">
        <f>(100*L28)/(1+L28)</f>
        <v>47.693003712271398</v>
      </c>
      <c r="J31" s="11">
        <f t="shared" si="5"/>
        <v>52.306996287728602</v>
      </c>
      <c r="K31" s="4" t="s">
        <v>8</v>
      </c>
      <c r="L31" s="11">
        <f>(J30+I31)/2</f>
        <v>41.190748776374136</v>
      </c>
      <c r="M31" s="38"/>
      <c r="N31" s="4" t="s">
        <v>132</v>
      </c>
      <c r="O31" s="10">
        <f>(100*R28)/(1+R28)</f>
        <v>49.479406872604727</v>
      </c>
      <c r="P31" s="11">
        <f t="shared" si="6"/>
        <v>50.520593127395273</v>
      </c>
      <c r="Q31" s="4" t="s">
        <v>8</v>
      </c>
      <c r="R31" s="11">
        <f>(P30+O31)/2</f>
        <v>43.43284908983415</v>
      </c>
      <c r="S31" s="38"/>
      <c r="T31" s="4" t="s">
        <v>132</v>
      </c>
      <c r="U31" s="10">
        <f>(100*X28)/(1+X28)</f>
        <v>57.333048533339863</v>
      </c>
      <c r="V31" s="11">
        <f t="shared" si="7"/>
        <v>42.666951466660137</v>
      </c>
      <c r="W31" s="4" t="s">
        <v>8</v>
      </c>
      <c r="X31" s="11">
        <f>(V30+U31)/2</f>
        <v>50.04700788513469</v>
      </c>
    </row>
    <row r="32" spans="2:24" ht="15" customHeight="1" x14ac:dyDescent="0.25">
      <c r="B32" s="46" t="s">
        <v>134</v>
      </c>
      <c r="C32" s="49">
        <f>SUM(C20:D22, C26:C28)</f>
        <v>301</v>
      </c>
      <c r="D32" s="50"/>
      <c r="E32" s="5" t="s">
        <v>135</v>
      </c>
      <c r="F32" s="15">
        <f>SQRT(((50-D29)^2+(50-D30)^2+(50-D31)^2)/2)</f>
        <v>7.8513556221651424</v>
      </c>
      <c r="G32" s="38"/>
      <c r="H32" s="46" t="s">
        <v>134</v>
      </c>
      <c r="I32" s="49">
        <f>SUM(I20:J22, I26:I28)</f>
        <v>115</v>
      </c>
      <c r="J32" s="50"/>
      <c r="K32" s="5" t="s">
        <v>135</v>
      </c>
      <c r="L32" s="15">
        <f>SQRT(((50-J29)^2+(50-J30)^2+(50-J31)^2)/2)</f>
        <v>11.08450816903979</v>
      </c>
      <c r="M32" s="38"/>
      <c r="N32" s="46" t="s">
        <v>134</v>
      </c>
      <c r="O32" s="49">
        <f>SUM(O20:P22, O26:O28)</f>
        <v>452</v>
      </c>
      <c r="P32" s="50"/>
      <c r="Q32" s="5" t="s">
        <v>135</v>
      </c>
      <c r="R32" s="15">
        <f>SQRT(((50-P29)^2+(50-P30)^2+(50-P31)^2)/2)</f>
        <v>9.075794711887875</v>
      </c>
      <c r="S32" s="38"/>
      <c r="T32" s="46" t="s">
        <v>134</v>
      </c>
      <c r="U32" s="49">
        <f>SUM(U20:V22, U26:U28)</f>
        <v>173</v>
      </c>
      <c r="V32" s="50"/>
      <c r="W32" s="5" t="s">
        <v>135</v>
      </c>
      <c r="X32" s="15">
        <f>SQRT(((50-V29)^2+(50-V30)^2+(50-V31)^2)/2)</f>
        <v>7.2866315669348403</v>
      </c>
    </row>
    <row r="33" spans="2:24" ht="15" customHeight="1" x14ac:dyDescent="0.25">
      <c r="B33" s="47"/>
      <c r="C33" s="51"/>
      <c r="D33" s="52"/>
      <c r="E33" s="5" t="s">
        <v>136</v>
      </c>
      <c r="F33" s="15">
        <f>SQRT(((50-F29)^2+(50-F30)^2+(50-F31)^2)/2)</f>
        <v>3.7316248389888931</v>
      </c>
      <c r="G33" s="38"/>
      <c r="H33" s="47"/>
      <c r="I33" s="51"/>
      <c r="J33" s="52"/>
      <c r="K33" s="5" t="s">
        <v>136</v>
      </c>
      <c r="L33" s="15">
        <f>SQRT(((50-L29)^2+(50-L30)^2+(50-L31)^2)/2)</f>
        <v>8.8434451859808743</v>
      </c>
      <c r="M33" s="38"/>
      <c r="N33" s="47"/>
      <c r="O33" s="51"/>
      <c r="P33" s="52"/>
      <c r="Q33" s="5" t="s">
        <v>136</v>
      </c>
      <c r="R33" s="15">
        <f>SQRT(((50-R29)^2+(50-R30)^2+(50-R31)^2)/2)</f>
        <v>5.9854020872088309</v>
      </c>
      <c r="S33" s="38"/>
      <c r="T33" s="47"/>
      <c r="U33" s="51"/>
      <c r="V33" s="52"/>
      <c r="W33" s="5" t="s">
        <v>136</v>
      </c>
      <c r="X33" s="15">
        <f>SQRT(((50-X29)^2+(50-X30)^2+(50-X31)^2)/2)</f>
        <v>3.5866760921025294</v>
      </c>
    </row>
    <row r="34" spans="2:24" ht="15" customHeight="1" x14ac:dyDescent="0.25">
      <c r="B34" s="48"/>
      <c r="C34" s="53"/>
      <c r="D34" s="54"/>
      <c r="E34" s="5" t="s">
        <v>137</v>
      </c>
      <c r="F34" s="15">
        <f>SQRT(((2*F32^2)+(2*F33^2))/4)</f>
        <v>6.146902026413918</v>
      </c>
      <c r="G34" s="38"/>
      <c r="H34" s="48"/>
      <c r="I34" s="53"/>
      <c r="J34" s="54"/>
      <c r="K34" s="5" t="s">
        <v>137</v>
      </c>
      <c r="L34" s="15">
        <f>SQRT(((2*L32^2)+(2*L33^2))/4)</f>
        <v>10.026785230245988</v>
      </c>
      <c r="M34" s="38"/>
      <c r="N34" s="48"/>
      <c r="O34" s="53"/>
      <c r="P34" s="54"/>
      <c r="Q34" s="5" t="s">
        <v>137</v>
      </c>
      <c r="R34" s="15">
        <f>SQRT(((2*R32^2)+(2*R33^2))/4)</f>
        <v>7.6874926926110225</v>
      </c>
      <c r="S34" s="38"/>
      <c r="T34" s="48"/>
      <c r="U34" s="53"/>
      <c r="V34" s="54"/>
      <c r="W34" s="5" t="s">
        <v>137</v>
      </c>
      <c r="X34" s="15">
        <f>SQRT(((2*X32^2)+(2*X33^2))/4)</f>
        <v>5.742788738144176</v>
      </c>
    </row>
    <row r="35" spans="2:24" ht="15" customHeight="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ht="15" customHeight="1" x14ac:dyDescent="0.25">
      <c r="B36" s="39" t="s">
        <v>163</v>
      </c>
      <c r="C36" s="39"/>
      <c r="D36" s="39"/>
      <c r="E36" s="39"/>
      <c r="F36" s="39"/>
      <c r="G36" s="38"/>
      <c r="H36" s="39" t="s">
        <v>164</v>
      </c>
      <c r="I36" s="39"/>
      <c r="J36" s="39"/>
      <c r="K36" s="39"/>
      <c r="L36" s="39"/>
      <c r="M36" s="38"/>
      <c r="N36" s="39" t="s">
        <v>165</v>
      </c>
      <c r="O36" s="39"/>
      <c r="P36" s="39"/>
      <c r="Q36" s="39"/>
      <c r="R36" s="39"/>
      <c r="S36" s="38"/>
      <c r="T36" s="39" t="s">
        <v>166</v>
      </c>
      <c r="U36" s="39"/>
      <c r="V36" s="39"/>
      <c r="W36" s="39"/>
      <c r="X36" s="39"/>
    </row>
    <row r="37" spans="2:24" ht="15" customHeight="1" x14ac:dyDescent="0.25">
      <c r="B37" s="2" t="s">
        <v>161</v>
      </c>
      <c r="C37" s="33">
        <v>20</v>
      </c>
      <c r="D37" s="34">
        <v>22</v>
      </c>
      <c r="E37" s="2" t="s">
        <v>167</v>
      </c>
      <c r="F37" s="16">
        <f>C37+D37+C39+D39+C43*2</f>
        <v>126</v>
      </c>
      <c r="G37" s="38"/>
      <c r="H37" s="2" t="s">
        <v>161</v>
      </c>
      <c r="I37" s="33">
        <f t="shared" ref="I37:J39" si="8">U20+C37</f>
        <v>45</v>
      </c>
      <c r="J37" s="34">
        <f t="shared" si="8"/>
        <v>45</v>
      </c>
      <c r="K37" s="2" t="s">
        <v>167</v>
      </c>
      <c r="L37" s="16">
        <f>I37+J37+I39+J39+I43*2</f>
        <v>230</v>
      </c>
      <c r="M37" s="38"/>
      <c r="N37" s="2" t="s">
        <v>161</v>
      </c>
      <c r="O37" s="33">
        <v>5</v>
      </c>
      <c r="P37" s="34">
        <v>10</v>
      </c>
      <c r="Q37" s="2" t="s">
        <v>167</v>
      </c>
      <c r="R37" s="16">
        <f>O37+P37+O39+P39+O43*2</f>
        <v>60</v>
      </c>
      <c r="S37" s="38"/>
      <c r="T37" s="2" t="s">
        <v>161</v>
      </c>
      <c r="U37" s="33">
        <v>26</v>
      </c>
      <c r="V37" s="34">
        <v>23</v>
      </c>
      <c r="W37" s="2" t="s">
        <v>167</v>
      </c>
      <c r="X37" s="16">
        <f>U37+V37+U39+V39+U43*2</f>
        <v>95</v>
      </c>
    </row>
    <row r="38" spans="2:24" ht="15" customHeight="1" x14ac:dyDescent="0.25">
      <c r="B38" s="3" t="s">
        <v>162</v>
      </c>
      <c r="C38" s="35">
        <v>26</v>
      </c>
      <c r="D38" s="36">
        <v>20</v>
      </c>
      <c r="E38" s="3" t="s">
        <v>168</v>
      </c>
      <c r="F38" s="17">
        <f>SUM(C37:D38)+C44*2</f>
        <v>116</v>
      </c>
      <c r="G38" s="38"/>
      <c r="H38" s="3" t="s">
        <v>162</v>
      </c>
      <c r="I38" s="35">
        <f t="shared" si="8"/>
        <v>55</v>
      </c>
      <c r="J38" s="36">
        <f t="shared" si="8"/>
        <v>40</v>
      </c>
      <c r="K38" s="3" t="s">
        <v>168</v>
      </c>
      <c r="L38" s="17">
        <f>SUM(I37:J38)+I44*2</f>
        <v>235</v>
      </c>
      <c r="M38" s="38"/>
      <c r="N38" s="3" t="s">
        <v>162</v>
      </c>
      <c r="O38" s="35">
        <v>26</v>
      </c>
      <c r="P38" s="36">
        <v>21</v>
      </c>
      <c r="Q38" s="3" t="s">
        <v>168</v>
      </c>
      <c r="R38" s="17">
        <f>SUM(O37:P38)+O44*2</f>
        <v>86</v>
      </c>
      <c r="S38" s="38"/>
      <c r="T38" s="3" t="s">
        <v>162</v>
      </c>
      <c r="U38" s="35">
        <v>43</v>
      </c>
      <c r="V38" s="36">
        <v>35</v>
      </c>
      <c r="W38" s="3" t="s">
        <v>168</v>
      </c>
      <c r="X38" s="17">
        <f>SUM(U37:V38)+U44*2</f>
        <v>181</v>
      </c>
    </row>
    <row r="39" spans="2:24" ht="15" customHeight="1" x14ac:dyDescent="0.25">
      <c r="B39" s="4" t="s">
        <v>132</v>
      </c>
      <c r="C39" s="31">
        <v>12</v>
      </c>
      <c r="D39" s="32">
        <v>18</v>
      </c>
      <c r="E39" s="4" t="s">
        <v>169</v>
      </c>
      <c r="F39" s="18">
        <f>SUM(C38:D39)+C45*2</f>
        <v>88</v>
      </c>
      <c r="G39" s="38"/>
      <c r="H39" s="4" t="s">
        <v>132</v>
      </c>
      <c r="I39" s="31">
        <f t="shared" si="8"/>
        <v>38</v>
      </c>
      <c r="J39" s="32">
        <f t="shared" si="8"/>
        <v>38</v>
      </c>
      <c r="K39" s="4" t="s">
        <v>169</v>
      </c>
      <c r="L39" s="18">
        <f>SUM(I38:J39)+I45*2</f>
        <v>211</v>
      </c>
      <c r="M39" s="38"/>
      <c r="N39" s="4" t="s">
        <v>132</v>
      </c>
      <c r="O39" s="31">
        <v>14</v>
      </c>
      <c r="P39" s="32">
        <v>17</v>
      </c>
      <c r="Q39" s="4" t="s">
        <v>169</v>
      </c>
      <c r="R39" s="18">
        <f>SUM(O38:P39)+O45*2</f>
        <v>144</v>
      </c>
      <c r="S39" s="38"/>
      <c r="T39" s="4" t="s">
        <v>132</v>
      </c>
      <c r="U39" s="31">
        <v>13</v>
      </c>
      <c r="V39" s="32">
        <v>21</v>
      </c>
      <c r="W39" s="4" t="s">
        <v>169</v>
      </c>
      <c r="X39" s="18">
        <f>SUM(U38:V39)+U45*2</f>
        <v>178</v>
      </c>
    </row>
    <row r="40" spans="2:24" ht="15" customHeight="1" x14ac:dyDescent="0.25">
      <c r="B40" s="2" t="s">
        <v>170</v>
      </c>
      <c r="C40" s="6">
        <f>C37/(C37+D37)*100</f>
        <v>47.619047619047613</v>
      </c>
      <c r="D40" s="7">
        <f>D37/(C37+D37)*100</f>
        <v>52.380952380952387</v>
      </c>
      <c r="E40" s="2" t="s">
        <v>171</v>
      </c>
      <c r="F40" s="12">
        <f>F37/SUM(F37:F39)*100</f>
        <v>38.181818181818187</v>
      </c>
      <c r="G40" s="38"/>
      <c r="H40" s="2" t="s">
        <v>170</v>
      </c>
      <c r="I40" s="6">
        <f>I37/(I37+J37)*100</f>
        <v>50</v>
      </c>
      <c r="J40" s="7">
        <f>J37/(I37+J37)*100</f>
        <v>50</v>
      </c>
      <c r="K40" s="2" t="s">
        <v>171</v>
      </c>
      <c r="L40" s="12">
        <f>L37/SUM(L37:L39)*100</f>
        <v>34.023668639053255</v>
      </c>
      <c r="M40" s="38"/>
      <c r="N40" s="2" t="s">
        <v>170</v>
      </c>
      <c r="O40" s="6">
        <f>O37/(O37+P37)*100</f>
        <v>33.333333333333329</v>
      </c>
      <c r="P40" s="7">
        <f>P37/(O37+P37)*100</f>
        <v>66.666666666666657</v>
      </c>
      <c r="Q40" s="2" t="s">
        <v>171</v>
      </c>
      <c r="R40" s="12">
        <f>R37/SUM(R37:R39)*100</f>
        <v>20.689655172413794</v>
      </c>
      <c r="S40" s="38"/>
      <c r="T40" s="2" t="s">
        <v>170</v>
      </c>
      <c r="U40" s="6">
        <f>U37/(U37+V37)*100</f>
        <v>53.061224489795919</v>
      </c>
      <c r="V40" s="7">
        <f>V37/(U37+V37)*100</f>
        <v>46.938775510204081</v>
      </c>
      <c r="W40" s="2" t="s">
        <v>171</v>
      </c>
      <c r="X40" s="12">
        <f>X37/SUM(X37:X39)*100</f>
        <v>20.92511013215859</v>
      </c>
    </row>
    <row r="41" spans="2:24" ht="15" customHeight="1" x14ac:dyDescent="0.25">
      <c r="B41" s="3" t="s">
        <v>172</v>
      </c>
      <c r="C41" s="8">
        <f>C38/(C38+D38)*100</f>
        <v>56.521739130434781</v>
      </c>
      <c r="D41" s="9">
        <f>D38/(C38+D38)*100</f>
        <v>43.478260869565219</v>
      </c>
      <c r="E41" s="3" t="s">
        <v>173</v>
      </c>
      <c r="F41" s="13">
        <f>F38/SUM(F37:F39)*100</f>
        <v>35.151515151515149</v>
      </c>
      <c r="G41" s="38"/>
      <c r="H41" s="3" t="s">
        <v>172</v>
      </c>
      <c r="I41" s="8">
        <f>I38/(I38+J38)*100</f>
        <v>57.894736842105267</v>
      </c>
      <c r="J41" s="9">
        <f>J38/(I38+J38)*100</f>
        <v>42.105263157894733</v>
      </c>
      <c r="K41" s="3" t="s">
        <v>173</v>
      </c>
      <c r="L41" s="13">
        <f>L38/SUM(L37:L39)*100</f>
        <v>34.763313609467453</v>
      </c>
      <c r="M41" s="38"/>
      <c r="N41" s="3" t="s">
        <v>172</v>
      </c>
      <c r="O41" s="8">
        <f>O38/(O38+P38)*100</f>
        <v>55.319148936170215</v>
      </c>
      <c r="P41" s="9">
        <f>P38/(O38+P38)*100</f>
        <v>44.680851063829785</v>
      </c>
      <c r="Q41" s="3" t="s">
        <v>173</v>
      </c>
      <c r="R41" s="13">
        <f>R38/SUM(R37:R39)*100</f>
        <v>29.655172413793103</v>
      </c>
      <c r="S41" s="38"/>
      <c r="T41" s="3" t="s">
        <v>172</v>
      </c>
      <c r="U41" s="8">
        <f>U38/(U38+V38)*100</f>
        <v>55.128205128205131</v>
      </c>
      <c r="V41" s="9">
        <f>V38/(U38+V38)*100</f>
        <v>44.871794871794876</v>
      </c>
      <c r="W41" s="3" t="s">
        <v>173</v>
      </c>
      <c r="X41" s="13">
        <f>X38/SUM(X37:X39)*100</f>
        <v>39.867841409691628</v>
      </c>
    </row>
    <row r="42" spans="2:24" ht="15" customHeight="1" x14ac:dyDescent="0.25">
      <c r="B42" s="4" t="s">
        <v>174</v>
      </c>
      <c r="C42" s="10">
        <f>C39/(C39+D39)*100</f>
        <v>40</v>
      </c>
      <c r="D42" s="11">
        <f>D39/(C39+D39)*100</f>
        <v>60</v>
      </c>
      <c r="E42" s="4" t="s">
        <v>175</v>
      </c>
      <c r="F42" s="14">
        <f>F39/SUM(F37:F39)*100</f>
        <v>26.666666666666668</v>
      </c>
      <c r="G42" s="38"/>
      <c r="H42" s="4" t="s">
        <v>174</v>
      </c>
      <c r="I42" s="10">
        <f>I39/(I39+J39)*100</f>
        <v>50</v>
      </c>
      <c r="J42" s="11">
        <f>J39/(I39+J39)*100</f>
        <v>50</v>
      </c>
      <c r="K42" s="4" t="s">
        <v>175</v>
      </c>
      <c r="L42" s="14">
        <f>L39/SUM(L37:L39)*100</f>
        <v>31.213017751479288</v>
      </c>
      <c r="M42" s="38"/>
      <c r="N42" s="4" t="s">
        <v>174</v>
      </c>
      <c r="O42" s="10">
        <f>O39/(O39+P39)*100</f>
        <v>45.161290322580641</v>
      </c>
      <c r="P42" s="11">
        <f>P39/(O39+P39)*100</f>
        <v>54.838709677419352</v>
      </c>
      <c r="Q42" s="4" t="s">
        <v>175</v>
      </c>
      <c r="R42" s="14">
        <f>R39/SUM(R37:R39)*100</f>
        <v>49.655172413793103</v>
      </c>
      <c r="S42" s="38"/>
      <c r="T42" s="4" t="s">
        <v>174</v>
      </c>
      <c r="U42" s="10">
        <f>U39/(U39+V39)*100</f>
        <v>38.235294117647058</v>
      </c>
      <c r="V42" s="11">
        <f>V39/(U39+V39)*100</f>
        <v>61.764705882352942</v>
      </c>
      <c r="W42" s="4" t="s">
        <v>175</v>
      </c>
      <c r="X42" s="14">
        <f>X39/SUM(X37:X39)*100</f>
        <v>39.207048458149778</v>
      </c>
    </row>
    <row r="43" spans="2:24" ht="15" customHeight="1" x14ac:dyDescent="0.25">
      <c r="B43" s="2" t="s">
        <v>176</v>
      </c>
      <c r="C43" s="40">
        <v>27</v>
      </c>
      <c r="D43" s="41"/>
      <c r="E43" s="2" t="s">
        <v>177</v>
      </c>
      <c r="F43" s="12">
        <f>SQRT(5+F37)/SQRT(5+F38)*((5+C37)/(5+D37))</f>
        <v>0.96342787392757556</v>
      </c>
      <c r="G43" s="38"/>
      <c r="H43" s="2" t="s">
        <v>176</v>
      </c>
      <c r="I43" s="40">
        <f t="shared" ref="I43:J45" si="9">U26+C43</f>
        <v>32</v>
      </c>
      <c r="J43" s="41">
        <f t="shared" si="9"/>
        <v>0</v>
      </c>
      <c r="K43" s="2" t="s">
        <v>177</v>
      </c>
      <c r="L43" s="12">
        <f>SQRT(5+L37)/SQRT(5+L38)*((5+I37)/(5+J37))</f>
        <v>0.98952850725315966</v>
      </c>
      <c r="M43" s="38"/>
      <c r="N43" s="2" t="s">
        <v>176</v>
      </c>
      <c r="O43" s="40">
        <v>7</v>
      </c>
      <c r="P43" s="41"/>
      <c r="Q43" s="2" t="s">
        <v>177</v>
      </c>
      <c r="R43" s="12">
        <f>SQRT(5+R37)/SQRT(5+R38)*((5+O37)/(5+P37))</f>
        <v>0.56343616981901101</v>
      </c>
      <c r="S43" s="38"/>
      <c r="T43" s="2" t="s">
        <v>176</v>
      </c>
      <c r="U43" s="40">
        <v>6</v>
      </c>
      <c r="V43" s="41"/>
      <c r="W43" s="2" t="s">
        <v>177</v>
      </c>
      <c r="X43" s="12">
        <f>SQRT(5+X37)/SQRT(5+X38)*((5+U37)/(5+V37))</f>
        <v>0.81179652958249149</v>
      </c>
    </row>
    <row r="44" spans="2:24" ht="15" customHeight="1" x14ac:dyDescent="0.25">
      <c r="B44" s="3" t="s">
        <v>178</v>
      </c>
      <c r="C44" s="42">
        <v>14</v>
      </c>
      <c r="D44" s="43"/>
      <c r="E44" s="3" t="s">
        <v>179</v>
      </c>
      <c r="F44" s="13">
        <f>SQRT(5+F38)/SQRT(5+F39)*((5+C38)/(5+D38))</f>
        <v>1.4144021116123</v>
      </c>
      <c r="G44" s="38"/>
      <c r="H44" s="3" t="s">
        <v>178</v>
      </c>
      <c r="I44" s="42">
        <f t="shared" si="9"/>
        <v>25</v>
      </c>
      <c r="J44" s="43">
        <f t="shared" si="9"/>
        <v>0</v>
      </c>
      <c r="K44" s="3" t="s">
        <v>179</v>
      </c>
      <c r="L44" s="13">
        <f>SQRT(5+L38)/SQRT(5+L39)*((5+I38)/(5+J38))</f>
        <v>1.405456737852613</v>
      </c>
      <c r="M44" s="38"/>
      <c r="N44" s="3" t="s">
        <v>178</v>
      </c>
      <c r="O44" s="42">
        <v>12</v>
      </c>
      <c r="P44" s="43"/>
      <c r="Q44" s="3" t="s">
        <v>179</v>
      </c>
      <c r="R44" s="13">
        <f>SQRT(5+R38)/SQRT(5+R39)*((5+O38)/(5+P38))</f>
        <v>0.93178541404197412</v>
      </c>
      <c r="S44" s="38"/>
      <c r="T44" s="3" t="s">
        <v>178</v>
      </c>
      <c r="U44" s="42">
        <v>27</v>
      </c>
      <c r="V44" s="43"/>
      <c r="W44" s="3" t="s">
        <v>179</v>
      </c>
      <c r="X44" s="13">
        <f>SQRT(5+X38)/SQRT(5+X39)*((5+U38)/(5+V38))</f>
        <v>1.209796080906633</v>
      </c>
    </row>
    <row r="45" spans="2:24" ht="15" customHeight="1" x14ac:dyDescent="0.25">
      <c r="B45" s="4" t="s">
        <v>180</v>
      </c>
      <c r="C45" s="44">
        <v>6</v>
      </c>
      <c r="D45" s="45"/>
      <c r="E45" s="4" t="s">
        <v>181</v>
      </c>
      <c r="F45" s="14">
        <f>SQRT(5+F39)/SQRT(5+F37)*((5+C39)/(5+D39))</f>
        <v>0.6227688932405715</v>
      </c>
      <c r="G45" s="38"/>
      <c r="H45" s="4" t="s">
        <v>180</v>
      </c>
      <c r="I45" s="44">
        <f t="shared" si="9"/>
        <v>20</v>
      </c>
      <c r="J45" s="45">
        <f t="shared" si="9"/>
        <v>0</v>
      </c>
      <c r="K45" s="4" t="s">
        <v>181</v>
      </c>
      <c r="L45" s="14">
        <f>SQRT(5+L39)/SQRT(5+L37)*((5+I39)/(5+J39))</f>
        <v>0.95872255432435349</v>
      </c>
      <c r="M45" s="38"/>
      <c r="N45" s="4" t="s">
        <v>180</v>
      </c>
      <c r="O45" s="44">
        <v>33</v>
      </c>
      <c r="P45" s="45"/>
      <c r="Q45" s="4" t="s">
        <v>181</v>
      </c>
      <c r="R45" s="14">
        <f>SQRT(5+R39)/SQRT(5+R37)*((5+O39)/(5+P39))</f>
        <v>1.3075773106760407</v>
      </c>
      <c r="S45" s="38"/>
      <c r="T45" s="4" t="s">
        <v>180</v>
      </c>
      <c r="U45" s="44">
        <v>33</v>
      </c>
      <c r="V45" s="45"/>
      <c r="W45" s="4" t="s">
        <v>181</v>
      </c>
      <c r="X45" s="14">
        <f>SQRT(5+X39)/SQRT(5+X37)*((5+U39)/(5+V39))</f>
        <v>0.9365364871247549</v>
      </c>
    </row>
    <row r="46" spans="2:24" ht="15" customHeight="1" x14ac:dyDescent="0.25">
      <c r="B46" s="2" t="s">
        <v>161</v>
      </c>
      <c r="C46" s="6">
        <f>(100*F43)/(1+F43)</f>
        <v>49.06866642370553</v>
      </c>
      <c r="D46" s="7">
        <f>100-C46</f>
        <v>50.93133357629447</v>
      </c>
      <c r="E46" s="2" t="s">
        <v>6</v>
      </c>
      <c r="F46" s="7">
        <f>(C46+D48)/2</f>
        <v>55.345867872313889</v>
      </c>
      <c r="G46" s="38"/>
      <c r="H46" s="2" t="s">
        <v>161</v>
      </c>
      <c r="I46" s="6">
        <f>(100*L43)/(1+L43)</f>
        <v>49.736834815166894</v>
      </c>
      <c r="J46" s="7">
        <f>100-I46</f>
        <v>50.263165184833106</v>
      </c>
      <c r="K46" s="2" t="s">
        <v>6</v>
      </c>
      <c r="L46" s="7">
        <f>(I46+J48)/2</f>
        <v>50.395258812259627</v>
      </c>
      <c r="M46" s="38"/>
      <c r="N46" s="2" t="s">
        <v>161</v>
      </c>
      <c r="O46" s="6">
        <f>(100*R43)/(1+R43)</f>
        <v>36.038322554878356</v>
      </c>
      <c r="P46" s="7">
        <f>100-O46</f>
        <v>63.961677445121644</v>
      </c>
      <c r="Q46" s="2" t="s">
        <v>6</v>
      </c>
      <c r="R46" s="7">
        <f>(O46+P48)/2</f>
        <v>39.68690769212018</v>
      </c>
      <c r="S46" s="38"/>
      <c r="T46" s="2" t="s">
        <v>161</v>
      </c>
      <c r="U46" s="6">
        <f>(100*X43)/(1+X43)</f>
        <v>44.806164286536145</v>
      </c>
      <c r="V46" s="7">
        <f>100-U46</f>
        <v>55.193835713463855</v>
      </c>
      <c r="W46" s="2" t="s">
        <v>6</v>
      </c>
      <c r="X46" s="7">
        <f>(U46+V48)/2</f>
        <v>48.222373611530983</v>
      </c>
    </row>
    <row r="47" spans="2:24" ht="15" customHeight="1" x14ac:dyDescent="0.25">
      <c r="B47" s="3" t="s">
        <v>162</v>
      </c>
      <c r="C47" s="8">
        <f>(100*F44)/(1+F44)</f>
        <v>58.581878503568092</v>
      </c>
      <c r="D47" s="9">
        <f t="shared" ref="D47:D48" si="10">100-C47</f>
        <v>41.418121496431908</v>
      </c>
      <c r="E47" s="3" t="s">
        <v>7</v>
      </c>
      <c r="F47" s="9">
        <f>(D46+C47)/2</f>
        <v>54.756606039931285</v>
      </c>
      <c r="G47" s="38"/>
      <c r="H47" s="3" t="s">
        <v>162</v>
      </c>
      <c r="I47" s="8">
        <f>(100*L44)/(1+L44)</f>
        <v>58.427853460681455</v>
      </c>
      <c r="J47" s="9">
        <f t="shared" ref="J47:J48" si="11">100-I47</f>
        <v>41.572146539318545</v>
      </c>
      <c r="K47" s="3" t="s">
        <v>7</v>
      </c>
      <c r="L47" s="9">
        <f>(J46+I47)/2</f>
        <v>54.34550932275728</v>
      </c>
      <c r="M47" s="38"/>
      <c r="N47" s="3" t="s">
        <v>162</v>
      </c>
      <c r="O47" s="8">
        <f>(100*R44)/(1+R44)</f>
        <v>48.234416062410965</v>
      </c>
      <c r="P47" s="9">
        <f t="shared" ref="P47:P48" si="12">100-O47</f>
        <v>51.765583937589035</v>
      </c>
      <c r="Q47" s="3" t="s">
        <v>7</v>
      </c>
      <c r="R47" s="9">
        <f>(P46+O47)/2</f>
        <v>56.098046753766305</v>
      </c>
      <c r="S47" s="38"/>
      <c r="T47" s="3" t="s">
        <v>162</v>
      </c>
      <c r="U47" s="8">
        <f>(100*X44)/(1+X44)</f>
        <v>54.746955674311764</v>
      </c>
      <c r="V47" s="9">
        <f t="shared" ref="V47:V48" si="13">100-U47</f>
        <v>45.253044325688236</v>
      </c>
      <c r="W47" s="3" t="s">
        <v>7</v>
      </c>
      <c r="X47" s="9">
        <f>(V46+U47)/2</f>
        <v>54.970395693887809</v>
      </c>
    </row>
    <row r="48" spans="2:24" ht="15" customHeight="1" x14ac:dyDescent="0.25">
      <c r="B48" s="4" t="s">
        <v>132</v>
      </c>
      <c r="C48" s="10">
        <f>(100*F45)/(1+F45)</f>
        <v>38.376930679077759</v>
      </c>
      <c r="D48" s="11">
        <f t="shared" si="10"/>
        <v>61.623069320922241</v>
      </c>
      <c r="E48" s="4" t="s">
        <v>8</v>
      </c>
      <c r="F48" s="11">
        <f>(D47+C48)/2</f>
        <v>39.897526087754834</v>
      </c>
      <c r="G48" s="38"/>
      <c r="H48" s="4" t="s">
        <v>132</v>
      </c>
      <c r="I48" s="10">
        <f>(100*L45)/(1+L45)</f>
        <v>48.94631719064764</v>
      </c>
      <c r="J48" s="11">
        <f t="shared" si="11"/>
        <v>51.05368280935236</v>
      </c>
      <c r="K48" s="4" t="s">
        <v>8</v>
      </c>
      <c r="L48" s="11">
        <f>(J47+I48)/2</f>
        <v>45.259231864983093</v>
      </c>
      <c r="M48" s="38"/>
      <c r="N48" s="4" t="s">
        <v>132</v>
      </c>
      <c r="O48" s="10">
        <f>(100*R45)/(1+R45)</f>
        <v>56.664507170637997</v>
      </c>
      <c r="P48" s="11">
        <f t="shared" si="12"/>
        <v>43.335492829362003</v>
      </c>
      <c r="Q48" s="4" t="s">
        <v>8</v>
      </c>
      <c r="R48" s="11">
        <f>(P47+O48)/2</f>
        <v>54.215045554113516</v>
      </c>
      <c r="S48" s="38"/>
      <c r="T48" s="4" t="s">
        <v>132</v>
      </c>
      <c r="U48" s="10">
        <f>(100*X45)/(1+X45)</f>
        <v>48.361417063474185</v>
      </c>
      <c r="V48" s="11">
        <f t="shared" si="13"/>
        <v>51.638582936525815</v>
      </c>
      <c r="W48" s="4" t="s">
        <v>8</v>
      </c>
      <c r="X48" s="11">
        <f>(V47+U48)/2</f>
        <v>46.807230694581207</v>
      </c>
    </row>
    <row r="49" spans="2:24" ht="15" customHeight="1" x14ac:dyDescent="0.25">
      <c r="B49" s="46" t="s">
        <v>134</v>
      </c>
      <c r="C49" s="49">
        <f>SUM(C37:D39, C43:C45)</f>
        <v>165</v>
      </c>
      <c r="D49" s="50"/>
      <c r="E49" s="5" t="s">
        <v>135</v>
      </c>
      <c r="F49" s="15">
        <f>SQRT(((50-D46)^2+(50-D47)^2+(50-D48)^2)/2)</f>
        <v>10.237474330109487</v>
      </c>
      <c r="G49" s="38"/>
      <c r="H49" s="46" t="s">
        <v>134</v>
      </c>
      <c r="I49" s="49">
        <f>SUM(I37:J39, I43:I45)</f>
        <v>338</v>
      </c>
      <c r="J49" s="50"/>
      <c r="K49" s="5" t="s">
        <v>135</v>
      </c>
      <c r="L49" s="15">
        <f>SQRT(((50-J46)^2+(50-J47)^2+(50-J48)^2)/2)</f>
        <v>6.0086694588716272</v>
      </c>
      <c r="M49" s="38"/>
      <c r="N49" s="46" t="s">
        <v>134</v>
      </c>
      <c r="O49" s="49">
        <f>SUM(O37:P39, O43:O45)</f>
        <v>145</v>
      </c>
      <c r="P49" s="50"/>
      <c r="Q49" s="5" t="s">
        <v>135</v>
      </c>
      <c r="R49" s="15">
        <f>SQRT(((50-P46)^2+(50-P47)^2+(50-P48)^2)/2)</f>
        <v>11.010480905704712</v>
      </c>
      <c r="S49" s="38"/>
      <c r="T49" s="46" t="s">
        <v>134</v>
      </c>
      <c r="U49" s="49">
        <f>SUM(U37:V39, U43:U45)</f>
        <v>227</v>
      </c>
      <c r="V49" s="50"/>
      <c r="W49" s="5" t="s">
        <v>135</v>
      </c>
      <c r="X49" s="15">
        <f>SQRT(((50-V46)^2+(50-V47)^2+(50-V48)^2)/2)</f>
        <v>5.1085453718356462</v>
      </c>
    </row>
    <row r="50" spans="2:24" ht="15" customHeight="1" x14ac:dyDescent="0.25">
      <c r="B50" s="47"/>
      <c r="C50" s="51"/>
      <c r="D50" s="52"/>
      <c r="E50" s="5" t="s">
        <v>136</v>
      </c>
      <c r="F50" s="15">
        <f>SQRT(((50-F46)^2+(50-F47)^2+(50-F48)^2)/2)</f>
        <v>8.7539586323829166</v>
      </c>
      <c r="G50" s="38"/>
      <c r="H50" s="47"/>
      <c r="I50" s="51"/>
      <c r="J50" s="52"/>
      <c r="K50" s="5" t="s">
        <v>136</v>
      </c>
      <c r="L50" s="15">
        <f>SQRT(((50-L46)^2+(50-L47)^2+(50-L48)^2)/2)</f>
        <v>4.5560159850921842</v>
      </c>
      <c r="M50" s="38"/>
      <c r="N50" s="47"/>
      <c r="O50" s="51"/>
      <c r="P50" s="52"/>
      <c r="Q50" s="5" t="s">
        <v>136</v>
      </c>
      <c r="R50" s="15">
        <f>SQRT(((50-R46)^2+(50-R47)^2+(50-R48)^2)/2)</f>
        <v>8.9808868210556412</v>
      </c>
      <c r="S50" s="38"/>
      <c r="T50" s="47"/>
      <c r="U50" s="51"/>
      <c r="V50" s="52"/>
      <c r="W50" s="5" t="s">
        <v>136</v>
      </c>
      <c r="X50" s="15">
        <f>SQRT(((50-X46)^2+(50-X47)^2+(50-X48)^2)/2)</f>
        <v>4.3622565701953091</v>
      </c>
    </row>
    <row r="51" spans="2:24" ht="15" customHeight="1" x14ac:dyDescent="0.25">
      <c r="B51" s="48"/>
      <c r="C51" s="53"/>
      <c r="D51" s="54"/>
      <c r="E51" s="5" t="s">
        <v>137</v>
      </c>
      <c r="F51" s="15">
        <f>SQRT(((2*F49^2)+(2*F50^2))/4)</f>
        <v>9.5246436258035949</v>
      </c>
      <c r="G51" s="38"/>
      <c r="H51" s="48"/>
      <c r="I51" s="53"/>
      <c r="J51" s="54"/>
      <c r="K51" s="5" t="s">
        <v>137</v>
      </c>
      <c r="L51" s="15">
        <f>SQRT(((2*L49^2)+(2*L50^2))/4)</f>
        <v>5.3320441822246822</v>
      </c>
      <c r="M51" s="38"/>
      <c r="N51" s="48"/>
      <c r="O51" s="53"/>
      <c r="P51" s="54"/>
      <c r="Q51" s="5" t="s">
        <v>137</v>
      </c>
      <c r="R51" s="15">
        <f>SQRT(((2*R49^2)+(2*R50^2))/4)</f>
        <v>10.047064692423827</v>
      </c>
      <c r="S51" s="38"/>
      <c r="T51" s="48"/>
      <c r="U51" s="53"/>
      <c r="V51" s="54"/>
      <c r="W51" s="5" t="s">
        <v>137</v>
      </c>
      <c r="X51" s="15">
        <f>SQRT(((2*X49^2)+(2*X50^2))/4)</f>
        <v>4.7500799046076869</v>
      </c>
    </row>
    <row r="52" spans="2:24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ht="15" customHeight="1" x14ac:dyDescent="0.25">
      <c r="B53" s="39" t="s">
        <v>182</v>
      </c>
      <c r="C53" s="39"/>
      <c r="D53" s="39"/>
      <c r="E53" s="39"/>
      <c r="F53" s="39"/>
      <c r="G53" s="38"/>
      <c r="H53" s="39" t="s">
        <v>183</v>
      </c>
      <c r="I53" s="39"/>
      <c r="J53" s="39"/>
      <c r="K53" s="39"/>
      <c r="L53" s="39"/>
      <c r="M53" s="38"/>
      <c r="N53" s="39" t="s">
        <v>184</v>
      </c>
      <c r="O53" s="39"/>
      <c r="P53" s="39"/>
      <c r="Q53" s="39"/>
      <c r="R53" s="39"/>
      <c r="S53" s="38"/>
      <c r="T53" s="39" t="s">
        <v>185</v>
      </c>
      <c r="U53" s="39"/>
      <c r="V53" s="39"/>
      <c r="W53" s="39"/>
      <c r="X53" s="39"/>
    </row>
    <row r="54" spans="2:24" ht="15" customHeight="1" x14ac:dyDescent="0.25">
      <c r="B54" s="2" t="s">
        <v>161</v>
      </c>
      <c r="C54" s="33">
        <f t="shared" ref="C54:D56" si="14">O37+U37</f>
        <v>31</v>
      </c>
      <c r="D54" s="34">
        <f t="shared" si="14"/>
        <v>33</v>
      </c>
      <c r="E54" s="2" t="s">
        <v>167</v>
      </c>
      <c r="F54" s="16">
        <f>C54+D54+C56+D56+C60*2</f>
        <v>155</v>
      </c>
      <c r="G54" s="38"/>
      <c r="H54" s="2" t="s">
        <v>161</v>
      </c>
      <c r="I54" s="33">
        <v>119</v>
      </c>
      <c r="J54" s="34">
        <v>135</v>
      </c>
      <c r="K54" s="2" t="s">
        <v>167</v>
      </c>
      <c r="L54" s="16">
        <f>I54+J54+I56+J56+I60*2</f>
        <v>596</v>
      </c>
      <c r="M54" s="38"/>
      <c r="N54" s="2" t="s">
        <v>161</v>
      </c>
      <c r="O54" s="33">
        <f>'Lesser than 50'!U3+'Lesser than 50'!C20+'Lesser than 50'!I20</f>
        <v>11</v>
      </c>
      <c r="P54" s="34">
        <f>'Lesser than 50'!V3+'Lesser than 50'!D20+'Lesser than 50'!J20</f>
        <v>7</v>
      </c>
      <c r="Q54" s="2" t="s">
        <v>167</v>
      </c>
      <c r="R54" s="16">
        <f>O54+P54+O56+P56+O60*2</f>
        <v>51</v>
      </c>
      <c r="S54" s="38"/>
      <c r="T54" s="2" t="s">
        <v>161</v>
      </c>
      <c r="U54" s="33">
        <f>'Lesser than 50'!O20+'Lesser than 50'!U20</f>
        <v>3</v>
      </c>
      <c r="V54" s="34">
        <f>'Lesser than 50'!P20+'Lesser than 50'!V20</f>
        <v>2</v>
      </c>
      <c r="W54" s="2" t="s">
        <v>167</v>
      </c>
      <c r="X54" s="16">
        <f>U54+V54+U56+V56+U60*2</f>
        <v>11</v>
      </c>
    </row>
    <row r="55" spans="2:24" ht="15" customHeight="1" x14ac:dyDescent="0.25">
      <c r="B55" s="3" t="s">
        <v>162</v>
      </c>
      <c r="C55" s="35">
        <f t="shared" si="14"/>
        <v>69</v>
      </c>
      <c r="D55" s="36">
        <f t="shared" si="14"/>
        <v>56</v>
      </c>
      <c r="E55" s="3" t="s">
        <v>168</v>
      </c>
      <c r="F55" s="17">
        <f>SUM(C54:D55)+C61*2</f>
        <v>267</v>
      </c>
      <c r="G55" s="38"/>
      <c r="H55" s="3" t="s">
        <v>162</v>
      </c>
      <c r="I55" s="35">
        <v>120</v>
      </c>
      <c r="J55" s="36">
        <v>118</v>
      </c>
      <c r="K55" s="3" t="s">
        <v>168</v>
      </c>
      <c r="L55" s="17">
        <f>SUM(I54:J55)+I61*2</f>
        <v>652</v>
      </c>
      <c r="M55" s="38"/>
      <c r="N55" s="3" t="s">
        <v>162</v>
      </c>
      <c r="O55" s="35">
        <f>'Lesser than 50'!U4+'Lesser than 50'!C21+'Lesser than 50'!I21</f>
        <v>6</v>
      </c>
      <c r="P55" s="36">
        <f>'Lesser than 50'!V4+'Lesser than 50'!D21+'Lesser than 50'!J21</f>
        <v>6</v>
      </c>
      <c r="Q55" s="3" t="s">
        <v>168</v>
      </c>
      <c r="R55" s="17">
        <f>SUM(O54:P55)+O61*2</f>
        <v>56</v>
      </c>
      <c r="S55" s="38"/>
      <c r="T55" s="3" t="s">
        <v>162</v>
      </c>
      <c r="U55" s="35">
        <f>'Lesser than 50'!O21+'Lesser than 50'!U21</f>
        <v>15</v>
      </c>
      <c r="V55" s="36">
        <f>'Lesser than 50'!P21+'Lesser than 50'!V21</f>
        <v>15</v>
      </c>
      <c r="W55" s="3" t="s">
        <v>168</v>
      </c>
      <c r="X55" s="17">
        <f>SUM(U54:V55)+U61*2</f>
        <v>55</v>
      </c>
    </row>
    <row r="56" spans="2:24" ht="15" customHeight="1" x14ac:dyDescent="0.25">
      <c r="B56" s="4" t="s">
        <v>132</v>
      </c>
      <c r="C56" s="31">
        <f t="shared" si="14"/>
        <v>27</v>
      </c>
      <c r="D56" s="32">
        <f t="shared" si="14"/>
        <v>38</v>
      </c>
      <c r="E56" s="4" t="s">
        <v>169</v>
      </c>
      <c r="F56" s="18">
        <f>SUM(C55:D56)+C62*2</f>
        <v>322</v>
      </c>
      <c r="G56" s="38"/>
      <c r="H56" s="4" t="s">
        <v>132</v>
      </c>
      <c r="I56" s="31">
        <v>102</v>
      </c>
      <c r="J56" s="32">
        <v>104</v>
      </c>
      <c r="K56" s="4" t="s">
        <v>169</v>
      </c>
      <c r="L56" s="18">
        <f>SUM(I55:J56)+I62*2</f>
        <v>564</v>
      </c>
      <c r="M56" s="38"/>
      <c r="N56" s="4" t="s">
        <v>132</v>
      </c>
      <c r="O56" s="31">
        <f>'Lesser than 50'!U5+'Lesser than 50'!C22+'Lesser than 50'!I22</f>
        <v>5</v>
      </c>
      <c r="P56" s="32">
        <f>'Lesser than 50'!V5+'Lesser than 50'!D22+'Lesser than 50'!J22</f>
        <v>6</v>
      </c>
      <c r="Q56" s="4" t="s">
        <v>169</v>
      </c>
      <c r="R56" s="18">
        <f>SUM(O55:P56)+O62*2</f>
        <v>31</v>
      </c>
      <c r="S56" s="38"/>
      <c r="T56" s="4" t="s">
        <v>132</v>
      </c>
      <c r="U56" s="31">
        <f>'Lesser than 50'!O22+'Lesser than 50'!U22</f>
        <v>3</v>
      </c>
      <c r="V56" s="32">
        <f>'Lesser than 50'!P22+'Lesser than 50'!V22</f>
        <v>1</v>
      </c>
      <c r="W56" s="4" t="s">
        <v>169</v>
      </c>
      <c r="X56" s="18">
        <f>SUM(U55:V56)+U62*2</f>
        <v>68</v>
      </c>
    </row>
    <row r="57" spans="2:24" ht="15" customHeight="1" x14ac:dyDescent="0.25">
      <c r="B57" s="2" t="s">
        <v>170</v>
      </c>
      <c r="C57" s="6">
        <f>C54/(C54+D54)*100</f>
        <v>48.4375</v>
      </c>
      <c r="D57" s="7">
        <f>D54/(C54+D54)*100</f>
        <v>51.5625</v>
      </c>
      <c r="E57" s="2" t="s">
        <v>171</v>
      </c>
      <c r="F57" s="12">
        <f>F54/SUM(F54:F56)*100</f>
        <v>20.833333333333336</v>
      </c>
      <c r="G57" s="38"/>
      <c r="H57" s="2" t="s">
        <v>170</v>
      </c>
      <c r="I57" s="6">
        <f>I54/(I54+J54)*100</f>
        <v>46.8503937007874</v>
      </c>
      <c r="J57" s="7">
        <f>J54/(I54+J54)*100</f>
        <v>53.149606299212607</v>
      </c>
      <c r="K57" s="2" t="s">
        <v>171</v>
      </c>
      <c r="L57" s="12">
        <f>L54/SUM(L54:L56)*100</f>
        <v>32.891832229580572</v>
      </c>
      <c r="M57" s="38"/>
      <c r="N57" s="2" t="s">
        <v>170</v>
      </c>
      <c r="O57" s="6">
        <f>O54/(O54+P54)*100</f>
        <v>61.111111111111114</v>
      </c>
      <c r="P57" s="7">
        <f>P54/(O54+P54)*100</f>
        <v>38.888888888888893</v>
      </c>
      <c r="Q57" s="2" t="s">
        <v>171</v>
      </c>
      <c r="R57" s="12">
        <f>R54/SUM(R54:R56)*100</f>
        <v>36.95652173913043</v>
      </c>
      <c r="S57" s="38"/>
      <c r="T57" s="2" t="s">
        <v>170</v>
      </c>
      <c r="U57" s="6">
        <f>U54/(U54+V54)*100</f>
        <v>60</v>
      </c>
      <c r="V57" s="7">
        <f>V54/(U54+V54)*100</f>
        <v>40</v>
      </c>
      <c r="W57" s="2" t="s">
        <v>171</v>
      </c>
      <c r="X57" s="12">
        <f>X54/SUM(X54:X56)*100</f>
        <v>8.2089552238805972</v>
      </c>
    </row>
    <row r="58" spans="2:24" ht="15" customHeight="1" x14ac:dyDescent="0.25">
      <c r="B58" s="3" t="s">
        <v>172</v>
      </c>
      <c r="C58" s="8">
        <f>C55/(C55+D55)*100</f>
        <v>55.2</v>
      </c>
      <c r="D58" s="9">
        <f>D55/(C55+D55)*100</f>
        <v>44.800000000000004</v>
      </c>
      <c r="E58" s="3" t="s">
        <v>173</v>
      </c>
      <c r="F58" s="13">
        <f>F55/SUM(F54:F56)*100</f>
        <v>35.887096774193552</v>
      </c>
      <c r="G58" s="38"/>
      <c r="H58" s="3" t="s">
        <v>172</v>
      </c>
      <c r="I58" s="8">
        <f>I55/(I55+J55)*100</f>
        <v>50.420168067226889</v>
      </c>
      <c r="J58" s="9">
        <f>J55/(I55+J55)*100</f>
        <v>49.579831932773111</v>
      </c>
      <c r="K58" s="3" t="s">
        <v>173</v>
      </c>
      <c r="L58" s="13">
        <f>L55/SUM(L54:L56)*100</f>
        <v>35.982339955849888</v>
      </c>
      <c r="M58" s="38"/>
      <c r="N58" s="3" t="s">
        <v>172</v>
      </c>
      <c r="O58" s="8">
        <f>O55/(O55+P55)*100</f>
        <v>50</v>
      </c>
      <c r="P58" s="9">
        <f>P55/(O55+P55)*100</f>
        <v>50</v>
      </c>
      <c r="Q58" s="3" t="s">
        <v>173</v>
      </c>
      <c r="R58" s="13">
        <f>R55/SUM(R54:R56)*100</f>
        <v>40.579710144927539</v>
      </c>
      <c r="S58" s="38"/>
      <c r="T58" s="3" t="s">
        <v>172</v>
      </c>
      <c r="U58" s="8">
        <f>U55/(U55+V55)*100</f>
        <v>50</v>
      </c>
      <c r="V58" s="9">
        <f>V55/(U55+V55)*100</f>
        <v>50</v>
      </c>
      <c r="W58" s="3" t="s">
        <v>173</v>
      </c>
      <c r="X58" s="13">
        <f>X55/SUM(X54:X56)*100</f>
        <v>41.044776119402989</v>
      </c>
    </row>
    <row r="59" spans="2:24" ht="15" customHeight="1" x14ac:dyDescent="0.25">
      <c r="B59" s="4" t="s">
        <v>174</v>
      </c>
      <c r="C59" s="10">
        <f>C56/(C56+D56)*100</f>
        <v>41.53846153846154</v>
      </c>
      <c r="D59" s="11">
        <f>D56/(C56+D56)*100</f>
        <v>58.461538461538467</v>
      </c>
      <c r="E59" s="4" t="s">
        <v>175</v>
      </c>
      <c r="F59" s="14">
        <f>F56/SUM(F54:F56)*100</f>
        <v>43.27956989247312</v>
      </c>
      <c r="G59" s="38"/>
      <c r="H59" s="4" t="s">
        <v>174</v>
      </c>
      <c r="I59" s="10">
        <f>I56/(I56+J56)*100</f>
        <v>49.514563106796118</v>
      </c>
      <c r="J59" s="11">
        <f>J56/(I56+J56)*100</f>
        <v>50.485436893203882</v>
      </c>
      <c r="K59" s="4" t="s">
        <v>175</v>
      </c>
      <c r="L59" s="14">
        <f>L56/SUM(L54:L56)*100</f>
        <v>31.125827814569533</v>
      </c>
      <c r="M59" s="38"/>
      <c r="N59" s="4" t="s">
        <v>174</v>
      </c>
      <c r="O59" s="10">
        <f>O56/(O56+P56)*100</f>
        <v>45.454545454545453</v>
      </c>
      <c r="P59" s="11">
        <f>P56/(O56+P56)*100</f>
        <v>54.54545454545454</v>
      </c>
      <c r="Q59" s="4" t="s">
        <v>175</v>
      </c>
      <c r="R59" s="14">
        <f>R56/SUM(R54:R56)*100</f>
        <v>22.463768115942027</v>
      </c>
      <c r="S59" s="38"/>
      <c r="T59" s="4" t="s">
        <v>174</v>
      </c>
      <c r="U59" s="10">
        <f>U56/(U56+V56)*100</f>
        <v>75</v>
      </c>
      <c r="V59" s="11">
        <f>V56/(U56+V56)*100</f>
        <v>25</v>
      </c>
      <c r="W59" s="4" t="s">
        <v>175</v>
      </c>
      <c r="X59" s="14">
        <f>X56/SUM(X54:X56)*100</f>
        <v>50.746268656716417</v>
      </c>
    </row>
    <row r="60" spans="2:24" ht="15" customHeight="1" x14ac:dyDescent="0.25">
      <c r="B60" s="2" t="s">
        <v>176</v>
      </c>
      <c r="C60" s="40">
        <f t="shared" ref="C60:D62" si="15">O43+U43</f>
        <v>13</v>
      </c>
      <c r="D60" s="41">
        <f t="shared" si="15"/>
        <v>0</v>
      </c>
      <c r="E60" s="2" t="s">
        <v>177</v>
      </c>
      <c r="F60" s="12">
        <f>SQRT(5+F54)/SQRT(5+F55)*((5+C54)/(5+D54))</f>
        <v>0.72659841048698259</v>
      </c>
      <c r="G60" s="38"/>
      <c r="H60" s="2" t="s">
        <v>176</v>
      </c>
      <c r="I60" s="40">
        <v>68</v>
      </c>
      <c r="J60" s="41"/>
      <c r="K60" s="2" t="s">
        <v>177</v>
      </c>
      <c r="L60" s="12">
        <f>SQRT(5+L54)/SQRT(5+L55)*((5+I54)/(5+J54))</f>
        <v>0.84712636941839192</v>
      </c>
      <c r="M60" s="38"/>
      <c r="N60" s="2" t="s">
        <v>176</v>
      </c>
      <c r="O60" s="40">
        <f>'Lesser than 50'!U9+'Lesser than 50'!C26+'Lesser than 50'!I26</f>
        <v>11</v>
      </c>
      <c r="P60" s="41">
        <f>'Lesser than 50'!V9+'Lesser than 50'!D26+'Lesser than 50'!J26</f>
        <v>0</v>
      </c>
      <c r="Q60" s="2" t="s">
        <v>177</v>
      </c>
      <c r="R60" s="12">
        <f>SQRT(5+R54)/SQRT(5+R55)*((5+O54)/(5+P54))</f>
        <v>1.2775203668810891</v>
      </c>
      <c r="S60" s="38"/>
      <c r="T60" s="2" t="s">
        <v>176</v>
      </c>
      <c r="U60" s="40">
        <f>'Lesser than 50'!O26+'Lesser than 50'!U26</f>
        <v>1</v>
      </c>
      <c r="V60" s="41">
        <f>'Lesser than 50'!P26+'Lesser than 50'!V26</f>
        <v>0</v>
      </c>
      <c r="W60" s="2" t="s">
        <v>177</v>
      </c>
      <c r="X60" s="12">
        <f>SQRT(5+X54)/SQRT(5+X55)*((5+U54)/(5+V54))</f>
        <v>0.59016889085065394</v>
      </c>
    </row>
    <row r="61" spans="2:24" ht="15" customHeight="1" x14ac:dyDescent="0.25">
      <c r="B61" s="3" t="s">
        <v>178</v>
      </c>
      <c r="C61" s="42">
        <f t="shared" si="15"/>
        <v>39</v>
      </c>
      <c r="D61" s="43">
        <f t="shared" si="15"/>
        <v>0</v>
      </c>
      <c r="E61" s="3" t="s">
        <v>179</v>
      </c>
      <c r="F61" s="13">
        <f>SQRT(5+F55)/SQRT(5+F56)*((5+C55)/(5+D55))</f>
        <v>1.106400747220569</v>
      </c>
      <c r="G61" s="38"/>
      <c r="H61" s="3" t="s">
        <v>178</v>
      </c>
      <c r="I61" s="42">
        <v>80</v>
      </c>
      <c r="J61" s="43"/>
      <c r="K61" s="3" t="s">
        <v>179</v>
      </c>
      <c r="L61" s="13">
        <f>SQRT(5+L55)/SQRT(5+L56)*((5+I55)/(5+J55))</f>
        <v>1.0920221643155821</v>
      </c>
      <c r="M61" s="38"/>
      <c r="N61" s="3" t="s">
        <v>178</v>
      </c>
      <c r="O61" s="42">
        <f>'Lesser than 50'!U10+'Lesser than 50'!C27+'Lesser than 50'!I27</f>
        <v>13</v>
      </c>
      <c r="P61" s="43">
        <f>'Lesser than 50'!V10+'Lesser than 50'!D27+'Lesser than 50'!J27</f>
        <v>0</v>
      </c>
      <c r="Q61" s="3" t="s">
        <v>179</v>
      </c>
      <c r="R61" s="13">
        <f>SQRT(5+R55)/SQRT(5+R56)*((5+O55)/(5+P55))</f>
        <v>1.3017082793177757</v>
      </c>
      <c r="S61" s="38"/>
      <c r="T61" s="3" t="s">
        <v>178</v>
      </c>
      <c r="U61" s="42">
        <f>'Lesser than 50'!O27+'Lesser than 50'!U27</f>
        <v>10</v>
      </c>
      <c r="V61" s="43">
        <f>'Lesser than 50'!P27+'Lesser than 50'!V27</f>
        <v>0</v>
      </c>
      <c r="W61" s="3" t="s">
        <v>179</v>
      </c>
      <c r="X61" s="13">
        <f>SQRT(5+X55)/SQRT(5+X56)*((5+U55)/(5+V55))</f>
        <v>0.90659682782324924</v>
      </c>
    </row>
    <row r="62" spans="2:24" ht="15" customHeight="1" x14ac:dyDescent="0.25">
      <c r="B62" s="4" t="s">
        <v>180</v>
      </c>
      <c r="C62" s="44">
        <f t="shared" si="15"/>
        <v>66</v>
      </c>
      <c r="D62" s="45">
        <f t="shared" si="15"/>
        <v>0</v>
      </c>
      <c r="E62" s="4" t="s">
        <v>181</v>
      </c>
      <c r="F62" s="14">
        <f>SQRT(5+F56)/SQRT(5+F54)*((5+C56)/(5+D56))</f>
        <v>1.0638867687810825</v>
      </c>
      <c r="G62" s="38"/>
      <c r="H62" s="4" t="s">
        <v>180</v>
      </c>
      <c r="I62" s="44">
        <v>60</v>
      </c>
      <c r="J62" s="45"/>
      <c r="K62" s="4" t="s">
        <v>181</v>
      </c>
      <c r="L62" s="14">
        <f>SQRT(5+L56)/SQRT(5+L54)*((5+I56)/(5+J56))</f>
        <v>0.95516011012599134</v>
      </c>
      <c r="M62" s="38"/>
      <c r="N62" s="4" t="s">
        <v>180</v>
      </c>
      <c r="O62" s="44">
        <f>'Lesser than 50'!U11+'Lesser than 50'!C28+'Lesser than 50'!I28</f>
        <v>4</v>
      </c>
      <c r="P62" s="45">
        <f>'Lesser than 50'!V11+'Lesser than 50'!D28+'Lesser than 50'!J28</f>
        <v>0</v>
      </c>
      <c r="Q62" s="4" t="s">
        <v>181</v>
      </c>
      <c r="R62" s="14">
        <f>SQRT(5+R56)/SQRT(5+R54)*((5+O56)/(5+P56))</f>
        <v>0.72889429612479384</v>
      </c>
      <c r="S62" s="38"/>
      <c r="T62" s="4" t="s">
        <v>180</v>
      </c>
      <c r="U62" s="44">
        <f>'Lesser than 50'!O28+'Lesser than 50'!U28</f>
        <v>17</v>
      </c>
      <c r="V62" s="45">
        <f>'Lesser than 50'!P28+'Lesser than 50'!V28</f>
        <v>0</v>
      </c>
      <c r="W62" s="4" t="s">
        <v>181</v>
      </c>
      <c r="X62" s="14">
        <f>SQRT(5+X56)/SQRT(5+X54)*((5+U56)/(5+V56))</f>
        <v>2.8480012484391768</v>
      </c>
    </row>
    <row r="63" spans="2:24" ht="15" customHeight="1" x14ac:dyDescent="0.25">
      <c r="B63" s="2" t="s">
        <v>161</v>
      </c>
      <c r="C63" s="6">
        <f>(100*F60)/(1+F60)</f>
        <v>42.082652577100852</v>
      </c>
      <c r="D63" s="7">
        <f>100-C63</f>
        <v>57.917347422899148</v>
      </c>
      <c r="E63" s="2" t="s">
        <v>6</v>
      </c>
      <c r="F63" s="7">
        <f>(C63+D65)/2</f>
        <v>45.267461537980637</v>
      </c>
      <c r="G63" s="38"/>
      <c r="H63" s="2" t="s">
        <v>161</v>
      </c>
      <c r="I63" s="6">
        <f>(100*L60)/(1+L60)</f>
        <v>45.861852412681877</v>
      </c>
      <c r="J63" s="7">
        <f>100-I63</f>
        <v>54.138147587318123</v>
      </c>
      <c r="K63" s="2" t="s">
        <v>6</v>
      </c>
      <c r="L63" s="7">
        <f>(I63+J65)/2</f>
        <v>48.504279376265202</v>
      </c>
      <c r="M63" s="38"/>
      <c r="N63" s="2" t="s">
        <v>161</v>
      </c>
      <c r="O63" s="6">
        <f>(100*R60)/(1+R60)</f>
        <v>56.092599015066867</v>
      </c>
      <c r="P63" s="7">
        <f>100-O63</f>
        <v>43.907400984933133</v>
      </c>
      <c r="Q63" s="2" t="s">
        <v>6</v>
      </c>
      <c r="R63" s="7">
        <f>(O63+P65)/2</f>
        <v>56.96651754056866</v>
      </c>
      <c r="S63" s="38"/>
      <c r="T63" s="2" t="s">
        <v>161</v>
      </c>
      <c r="U63" s="6">
        <f>(100*X60)/(1+X60)</f>
        <v>37.11359807416089</v>
      </c>
      <c r="V63" s="7">
        <f>100-U63</f>
        <v>62.88640192583911</v>
      </c>
      <c r="W63" s="2" t="s">
        <v>6</v>
      </c>
      <c r="X63" s="7">
        <f>(U63+V65)/2</f>
        <v>31.550557815168411</v>
      </c>
    </row>
    <row r="64" spans="2:24" ht="15" customHeight="1" x14ac:dyDescent="0.25">
      <c r="B64" s="3" t="s">
        <v>162</v>
      </c>
      <c r="C64" s="8">
        <f>(100*F61)/(1+F61)</f>
        <v>52.525652997440467</v>
      </c>
      <c r="D64" s="9">
        <f t="shared" ref="D64:D65" si="16">100-C64</f>
        <v>47.474347002559533</v>
      </c>
      <c r="E64" s="3" t="s">
        <v>7</v>
      </c>
      <c r="F64" s="9">
        <f>(D63+C64)/2</f>
        <v>55.221500210169808</v>
      </c>
      <c r="G64" s="38"/>
      <c r="H64" s="3" t="s">
        <v>162</v>
      </c>
      <c r="I64" s="8">
        <f>(100*L61)/(1+L61)</f>
        <v>52.199359210558072</v>
      </c>
      <c r="J64" s="9">
        <f t="shared" ref="J64:J65" si="17">100-I64</f>
        <v>47.800640789441928</v>
      </c>
      <c r="K64" s="3" t="s">
        <v>7</v>
      </c>
      <c r="L64" s="9">
        <f>(J63+I64)/2</f>
        <v>53.168753398938094</v>
      </c>
      <c r="M64" s="38"/>
      <c r="N64" s="3" t="s">
        <v>162</v>
      </c>
      <c r="O64" s="8">
        <f>(100*R61)/(1+R61)</f>
        <v>56.554007778240297</v>
      </c>
      <c r="P64" s="9">
        <f t="shared" ref="P64:P65" si="18">100-O64</f>
        <v>43.445992221759703</v>
      </c>
      <c r="Q64" s="3" t="s">
        <v>7</v>
      </c>
      <c r="R64" s="9">
        <f>(P63+O64)/2</f>
        <v>50.230704381586719</v>
      </c>
      <c r="S64" s="38"/>
      <c r="T64" s="3" t="s">
        <v>162</v>
      </c>
      <c r="U64" s="8">
        <f>(100*X61)/(1+X61)</f>
        <v>47.5505263930553</v>
      </c>
      <c r="V64" s="9">
        <f t="shared" ref="V64:V65" si="19">100-U64</f>
        <v>52.4494736069447</v>
      </c>
      <c r="W64" s="3" t="s">
        <v>7</v>
      </c>
      <c r="X64" s="9">
        <f>(V63+U64)/2</f>
        <v>55.218464159447208</v>
      </c>
    </row>
    <row r="65" spans="2:24" ht="15" customHeight="1" x14ac:dyDescent="0.25">
      <c r="B65" s="4" t="s">
        <v>132</v>
      </c>
      <c r="C65" s="10">
        <f>(100*F62)/(1+F62)</f>
        <v>51.547729501139578</v>
      </c>
      <c r="D65" s="11">
        <f t="shared" si="16"/>
        <v>48.452270498860422</v>
      </c>
      <c r="E65" s="4" t="s">
        <v>8</v>
      </c>
      <c r="F65" s="11">
        <f>(D64+C65)/2</f>
        <v>49.511038251849556</v>
      </c>
      <c r="G65" s="38"/>
      <c r="H65" s="4" t="s">
        <v>132</v>
      </c>
      <c r="I65" s="10">
        <f>(100*L62)/(1+L62)</f>
        <v>48.853293660151472</v>
      </c>
      <c r="J65" s="11">
        <f t="shared" si="17"/>
        <v>51.146706339848528</v>
      </c>
      <c r="K65" s="4" t="s">
        <v>8</v>
      </c>
      <c r="L65" s="11">
        <f>(J64+I65)/2</f>
        <v>48.326967224796704</v>
      </c>
      <c r="M65" s="38"/>
      <c r="N65" s="4" t="s">
        <v>132</v>
      </c>
      <c r="O65" s="10">
        <f>(100*R62)/(1+R62)</f>
        <v>42.159563933929554</v>
      </c>
      <c r="P65" s="11">
        <f t="shared" si="18"/>
        <v>57.840436066070446</v>
      </c>
      <c r="Q65" s="4" t="s">
        <v>8</v>
      </c>
      <c r="R65" s="11">
        <f>(P64+O65)/2</f>
        <v>42.802778077844629</v>
      </c>
      <c r="S65" s="38"/>
      <c r="T65" s="4" t="s">
        <v>132</v>
      </c>
      <c r="U65" s="10">
        <f>(100*X62)/(1+X62)</f>
        <v>74.012482443824069</v>
      </c>
      <c r="V65" s="11">
        <f t="shared" si="19"/>
        <v>25.987517556175931</v>
      </c>
      <c r="W65" s="4" t="s">
        <v>8</v>
      </c>
      <c r="X65" s="11">
        <f>(V64+U65)/2</f>
        <v>63.230978025384388</v>
      </c>
    </row>
    <row r="66" spans="2:24" ht="15" customHeight="1" x14ac:dyDescent="0.25">
      <c r="B66" s="46" t="s">
        <v>134</v>
      </c>
      <c r="C66" s="49">
        <f>SUM(C54:D56, C60:C62)</f>
        <v>372</v>
      </c>
      <c r="D66" s="50"/>
      <c r="E66" s="5" t="s">
        <v>135</v>
      </c>
      <c r="F66" s="15">
        <f>SQRT(((50-D63)^2+(50-D64)^2+(50-D65)^2)/2)</f>
        <v>5.9774066235728673</v>
      </c>
      <c r="G66" s="38"/>
      <c r="H66" s="46" t="s">
        <v>134</v>
      </c>
      <c r="I66" s="49">
        <f>SUM(I54:J56, I60:I62)</f>
        <v>906</v>
      </c>
      <c r="J66" s="50"/>
      <c r="K66" s="5" t="s">
        <v>135</v>
      </c>
      <c r="L66" s="15">
        <f>SQRT(((50-J63)^2+(50-J64)^2+(50-J65)^2)/2)</f>
        <v>3.4114792848075624</v>
      </c>
      <c r="M66" s="38"/>
      <c r="N66" s="46" t="s">
        <v>134</v>
      </c>
      <c r="O66" s="49">
        <f>SUM(O54:P56, O60:O62)</f>
        <v>69</v>
      </c>
      <c r="P66" s="50"/>
      <c r="Q66" s="5" t="s">
        <v>135</v>
      </c>
      <c r="R66" s="15">
        <f>SQRT(((50-P63)^2+(50-P64)^2+(50-P65)^2)/2)</f>
        <v>8.4127052254838421</v>
      </c>
      <c r="S66" s="38"/>
      <c r="T66" s="46" t="s">
        <v>134</v>
      </c>
      <c r="U66" s="49">
        <f>SUM(U54:V56, U60:U62)</f>
        <v>67</v>
      </c>
      <c r="V66" s="50"/>
      <c r="W66" s="5" t="s">
        <v>135</v>
      </c>
      <c r="X66" s="15">
        <f>SQRT(((50-V63)^2+(50-V64)^2+(50-V65)^2)/2)</f>
        <v>19.347591434857566</v>
      </c>
    </row>
    <row r="67" spans="2:24" ht="15" customHeight="1" x14ac:dyDescent="0.25">
      <c r="B67" s="47"/>
      <c r="C67" s="51"/>
      <c r="D67" s="52"/>
      <c r="E67" s="5" t="s">
        <v>136</v>
      </c>
      <c r="F67" s="15">
        <f>SQRT(((50-F63)^2+(50-F64)^2+(50-F65)^2)/2)</f>
        <v>4.99500091743987</v>
      </c>
      <c r="G67" s="38"/>
      <c r="H67" s="47"/>
      <c r="I67" s="51"/>
      <c r="J67" s="52"/>
      <c r="K67" s="5" t="s">
        <v>136</v>
      </c>
      <c r="L67" s="15">
        <f>SQRT(((50-L63)^2+(50-L64)^2+(50-L65)^2)/2)</f>
        <v>2.745652650505138</v>
      </c>
      <c r="M67" s="38"/>
      <c r="N67" s="47"/>
      <c r="O67" s="51"/>
      <c r="P67" s="52"/>
      <c r="Q67" s="5" t="s">
        <v>136</v>
      </c>
      <c r="R67" s="15">
        <f>SQRT(((50-R63)^2+(50-R64)^2+(50-R65)^2)/2)</f>
        <v>7.0846875213903386</v>
      </c>
      <c r="S67" s="38"/>
      <c r="T67" s="47"/>
      <c r="U67" s="51"/>
      <c r="V67" s="52"/>
      <c r="W67" s="5" t="s">
        <v>136</v>
      </c>
      <c r="X67" s="15">
        <f>SQRT(((50-X63)^2+(50-X64)^2+(50-X65)^2)/2)</f>
        <v>16.472295902864953</v>
      </c>
    </row>
    <row r="68" spans="2:24" ht="15" customHeight="1" x14ac:dyDescent="0.25">
      <c r="B68" s="48"/>
      <c r="C68" s="53"/>
      <c r="D68" s="54"/>
      <c r="E68" s="5" t="s">
        <v>137</v>
      </c>
      <c r="F68" s="15">
        <f>SQRT(((2*F66^2)+(2*F67^2))/4)</f>
        <v>5.5081496034856352</v>
      </c>
      <c r="G68" s="38"/>
      <c r="H68" s="48"/>
      <c r="I68" s="53"/>
      <c r="J68" s="54"/>
      <c r="K68" s="5" t="s">
        <v>137</v>
      </c>
      <c r="L68" s="15">
        <f>SQRT(((2*L66^2)+(2*L67^2))/4)</f>
        <v>3.0965141197721837</v>
      </c>
      <c r="M68" s="38"/>
      <c r="N68" s="48"/>
      <c r="O68" s="53"/>
      <c r="P68" s="54"/>
      <c r="Q68" s="5" t="s">
        <v>137</v>
      </c>
      <c r="R68" s="15">
        <f>SQRT(((2*R66^2)+(2*R67^2))/4)</f>
        <v>7.7770947816850962</v>
      </c>
      <c r="S68" s="38"/>
      <c r="T68" s="48"/>
      <c r="U68" s="53"/>
      <c r="V68" s="54"/>
      <c r="W68" s="5" t="s">
        <v>137</v>
      </c>
      <c r="X68" s="15">
        <f>SQRT(((2*X66^2)+(2*X67^2))/4)</f>
        <v>17.967551678535884</v>
      </c>
    </row>
    <row r="69" spans="2:24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ht="15" customHeight="1" x14ac:dyDescent="0.25">
      <c r="B70" s="39" t="s">
        <v>186</v>
      </c>
      <c r="C70" s="39"/>
      <c r="D70" s="39"/>
      <c r="E70" s="39"/>
      <c r="F70" s="39"/>
      <c r="G70" s="38"/>
      <c r="H70" s="39" t="s">
        <v>187</v>
      </c>
      <c r="I70" s="39"/>
      <c r="J70" s="39"/>
      <c r="K70" s="39"/>
      <c r="L70" s="39"/>
      <c r="M70" s="38"/>
      <c r="N70" s="39" t="s">
        <v>188</v>
      </c>
      <c r="O70" s="39"/>
      <c r="P70" s="39"/>
      <c r="Q70" s="39"/>
      <c r="R70" s="39"/>
      <c r="S70" s="38"/>
      <c r="T70" s="39" t="s">
        <v>189</v>
      </c>
      <c r="U70" s="39"/>
      <c r="V70" s="39"/>
      <c r="W70" s="39"/>
      <c r="X70" s="39"/>
    </row>
    <row r="71" spans="2:24" ht="15" customHeight="1" x14ac:dyDescent="0.25">
      <c r="B71" s="2" t="s">
        <v>161</v>
      </c>
      <c r="C71" s="33">
        <v>19</v>
      </c>
      <c r="D71" s="34">
        <v>13</v>
      </c>
      <c r="E71" s="2" t="s">
        <v>167</v>
      </c>
      <c r="F71" s="16">
        <f>C71+D71+C73+D73+C77*2</f>
        <v>104</v>
      </c>
      <c r="G71" s="38"/>
      <c r="H71" s="2" t="s">
        <v>161</v>
      </c>
      <c r="I71" s="33">
        <v>46</v>
      </c>
      <c r="J71" s="34">
        <v>39</v>
      </c>
      <c r="K71" s="2" t="s">
        <v>167</v>
      </c>
      <c r="L71" s="16">
        <f>I71+J71+I73+J73+I77*2</f>
        <v>211</v>
      </c>
      <c r="M71" s="38"/>
      <c r="N71" s="2" t="s">
        <v>161</v>
      </c>
      <c r="O71" s="33">
        <f t="shared" ref="O71:P73" si="20">C71+I71</f>
        <v>65</v>
      </c>
      <c r="P71" s="34">
        <f t="shared" si="20"/>
        <v>52</v>
      </c>
      <c r="Q71" s="2" t="s">
        <v>167</v>
      </c>
      <c r="R71" s="16">
        <f>O71+P71+O73+P73+O77*2</f>
        <v>315</v>
      </c>
      <c r="S71" s="38"/>
      <c r="T71" s="2" t="s">
        <v>161</v>
      </c>
      <c r="U71" s="33">
        <v>150</v>
      </c>
      <c r="V71" s="34">
        <v>137</v>
      </c>
      <c r="W71" s="2" t="s">
        <v>167</v>
      </c>
      <c r="X71" s="16">
        <f>U71+V71+U73+V73+U77*2</f>
        <v>833</v>
      </c>
    </row>
    <row r="72" spans="2:24" ht="15" customHeight="1" x14ac:dyDescent="0.25">
      <c r="B72" s="3" t="s">
        <v>162</v>
      </c>
      <c r="C72" s="35">
        <v>16</v>
      </c>
      <c r="D72" s="36">
        <v>11</v>
      </c>
      <c r="E72" s="3" t="s">
        <v>168</v>
      </c>
      <c r="F72" s="17">
        <f>SUM(C71:D72)+C78*2</f>
        <v>77</v>
      </c>
      <c r="G72" s="38"/>
      <c r="H72" s="3" t="s">
        <v>162</v>
      </c>
      <c r="I72" s="35">
        <v>40</v>
      </c>
      <c r="J72" s="36">
        <v>24</v>
      </c>
      <c r="K72" s="3" t="s">
        <v>168</v>
      </c>
      <c r="L72" s="17">
        <f>SUM(I71:J72)+I78*2</f>
        <v>199</v>
      </c>
      <c r="M72" s="38"/>
      <c r="N72" s="3" t="s">
        <v>162</v>
      </c>
      <c r="O72" s="35">
        <f t="shared" si="20"/>
        <v>56</v>
      </c>
      <c r="P72" s="36">
        <f t="shared" si="20"/>
        <v>35</v>
      </c>
      <c r="Q72" s="3" t="s">
        <v>168</v>
      </c>
      <c r="R72" s="17">
        <f>SUM(O71:P72)+O78*2</f>
        <v>276</v>
      </c>
      <c r="S72" s="38"/>
      <c r="T72" s="3" t="s">
        <v>162</v>
      </c>
      <c r="U72" s="35">
        <v>170</v>
      </c>
      <c r="V72" s="36">
        <v>128</v>
      </c>
      <c r="W72" s="3" t="s">
        <v>168</v>
      </c>
      <c r="X72" s="17">
        <f>SUM(U71:V72)+U78*2</f>
        <v>761</v>
      </c>
    </row>
    <row r="73" spans="2:24" ht="15" customHeight="1" x14ac:dyDescent="0.25">
      <c r="B73" s="4" t="s">
        <v>132</v>
      </c>
      <c r="C73" s="31">
        <v>26</v>
      </c>
      <c r="D73" s="32">
        <v>10</v>
      </c>
      <c r="E73" s="4" t="s">
        <v>169</v>
      </c>
      <c r="F73" s="18">
        <f>SUM(C72:D73)+C79*2</f>
        <v>87</v>
      </c>
      <c r="G73" s="38"/>
      <c r="H73" s="4" t="s">
        <v>132</v>
      </c>
      <c r="I73" s="31">
        <v>24</v>
      </c>
      <c r="J73" s="32">
        <v>42</v>
      </c>
      <c r="K73" s="4" t="s">
        <v>169</v>
      </c>
      <c r="L73" s="18">
        <f>SUM(I72:J73)+I79*2</f>
        <v>158</v>
      </c>
      <c r="M73" s="38"/>
      <c r="N73" s="4" t="s">
        <v>132</v>
      </c>
      <c r="O73" s="31">
        <f t="shared" si="20"/>
        <v>50</v>
      </c>
      <c r="P73" s="32">
        <f t="shared" si="20"/>
        <v>52</v>
      </c>
      <c r="Q73" s="4" t="s">
        <v>169</v>
      </c>
      <c r="R73" s="18">
        <f>SUM(O72:P73)+O79*2</f>
        <v>245</v>
      </c>
      <c r="S73" s="38"/>
      <c r="T73" s="4" t="s">
        <v>132</v>
      </c>
      <c r="U73" s="31">
        <v>181</v>
      </c>
      <c r="V73" s="32">
        <v>151</v>
      </c>
      <c r="W73" s="4" t="s">
        <v>169</v>
      </c>
      <c r="X73" s="18">
        <f>SUM(U72:V73)+U79*2</f>
        <v>796</v>
      </c>
    </row>
    <row r="74" spans="2:24" ht="15" customHeight="1" x14ac:dyDescent="0.25">
      <c r="B74" s="2" t="s">
        <v>170</v>
      </c>
      <c r="C74" s="6">
        <f>C71/(C71+D71)*100</f>
        <v>59.375</v>
      </c>
      <c r="D74" s="7">
        <f>D71/(C71+D71)*100</f>
        <v>40.625</v>
      </c>
      <c r="E74" s="2" t="s">
        <v>171</v>
      </c>
      <c r="F74" s="12">
        <f>F71/SUM(F71:F73)*100</f>
        <v>38.805970149253731</v>
      </c>
      <c r="G74" s="38"/>
      <c r="H74" s="2" t="s">
        <v>170</v>
      </c>
      <c r="I74" s="6">
        <f>I71/(I71+J71)*100</f>
        <v>54.117647058823529</v>
      </c>
      <c r="J74" s="7">
        <f>J71/(I71+J71)*100</f>
        <v>45.882352941176471</v>
      </c>
      <c r="K74" s="2" t="s">
        <v>171</v>
      </c>
      <c r="L74" s="12">
        <f>L71/SUM(L71:L73)*100</f>
        <v>37.147887323943664</v>
      </c>
      <c r="M74" s="38"/>
      <c r="N74" s="2" t="s">
        <v>170</v>
      </c>
      <c r="O74" s="6">
        <f>O71/(O71+P71)*100</f>
        <v>55.555555555555557</v>
      </c>
      <c r="P74" s="7">
        <f>P71/(O71+P71)*100</f>
        <v>44.444444444444443</v>
      </c>
      <c r="Q74" s="2" t="s">
        <v>171</v>
      </c>
      <c r="R74" s="12">
        <f>R71/SUM(R71:R73)*100</f>
        <v>37.679425837320572</v>
      </c>
      <c r="S74" s="38"/>
      <c r="T74" s="2" t="s">
        <v>170</v>
      </c>
      <c r="U74" s="6">
        <f>U71/(U71+V71)*100</f>
        <v>52.264808362369344</v>
      </c>
      <c r="V74" s="7">
        <f>V71/(U71+V71)*100</f>
        <v>47.735191637630663</v>
      </c>
      <c r="W74" s="2" t="s">
        <v>171</v>
      </c>
      <c r="X74" s="12">
        <f>X71/SUM(X71:X73)*100</f>
        <v>34.853556485355647</v>
      </c>
    </row>
    <row r="75" spans="2:24" ht="15" customHeight="1" x14ac:dyDescent="0.25">
      <c r="B75" s="3" t="s">
        <v>172</v>
      </c>
      <c r="C75" s="8">
        <f>C72/(C72+D72)*100</f>
        <v>59.259259259259252</v>
      </c>
      <c r="D75" s="9">
        <f>D72/(C72+D72)*100</f>
        <v>40.74074074074074</v>
      </c>
      <c r="E75" s="3" t="s">
        <v>173</v>
      </c>
      <c r="F75" s="13">
        <f>F72/SUM(F71:F73)*100</f>
        <v>28.731343283582088</v>
      </c>
      <c r="G75" s="38"/>
      <c r="H75" s="3" t="s">
        <v>172</v>
      </c>
      <c r="I75" s="8">
        <f>I72/(I72+J72)*100</f>
        <v>62.5</v>
      </c>
      <c r="J75" s="9">
        <f>J72/(I72+J72)*100</f>
        <v>37.5</v>
      </c>
      <c r="K75" s="3" t="s">
        <v>173</v>
      </c>
      <c r="L75" s="13">
        <f>L72/SUM(L71:L73)*100</f>
        <v>35.035211267605632</v>
      </c>
      <c r="M75" s="38"/>
      <c r="N75" s="3" t="s">
        <v>172</v>
      </c>
      <c r="O75" s="8">
        <f>O72/(O72+P72)*100</f>
        <v>61.53846153846154</v>
      </c>
      <c r="P75" s="9">
        <f>P72/(O72+P72)*100</f>
        <v>38.461538461538467</v>
      </c>
      <c r="Q75" s="3" t="s">
        <v>173</v>
      </c>
      <c r="R75" s="13">
        <f>R72/SUM(R71:R73)*100</f>
        <v>33.014354066985646</v>
      </c>
      <c r="S75" s="38"/>
      <c r="T75" s="3" t="s">
        <v>172</v>
      </c>
      <c r="U75" s="8">
        <f>U72/(U72+V72)*100</f>
        <v>57.04697986577181</v>
      </c>
      <c r="V75" s="9">
        <f>V72/(U72+V72)*100</f>
        <v>42.95302013422819</v>
      </c>
      <c r="W75" s="3" t="s">
        <v>173</v>
      </c>
      <c r="X75" s="13">
        <f>X72/SUM(X71:X73)*100</f>
        <v>31.84100418410042</v>
      </c>
    </row>
    <row r="76" spans="2:24" ht="15" customHeight="1" x14ac:dyDescent="0.25">
      <c r="B76" s="4" t="s">
        <v>174</v>
      </c>
      <c r="C76" s="10">
        <f>C73/(C73+D73)*100</f>
        <v>72.222222222222214</v>
      </c>
      <c r="D76" s="11">
        <f>D73/(C73+D73)*100</f>
        <v>27.777777777777779</v>
      </c>
      <c r="E76" s="4" t="s">
        <v>175</v>
      </c>
      <c r="F76" s="14">
        <f>F73/SUM(F71:F73)*100</f>
        <v>32.462686567164177</v>
      </c>
      <c r="G76" s="38"/>
      <c r="H76" s="4" t="s">
        <v>174</v>
      </c>
      <c r="I76" s="10">
        <f>I73/(I73+J73)*100</f>
        <v>36.363636363636367</v>
      </c>
      <c r="J76" s="11">
        <f>J73/(I73+J73)*100</f>
        <v>63.636363636363633</v>
      </c>
      <c r="K76" s="4" t="s">
        <v>175</v>
      </c>
      <c r="L76" s="14">
        <f>L73/SUM(L71:L73)*100</f>
        <v>27.816901408450708</v>
      </c>
      <c r="M76" s="38"/>
      <c r="N76" s="4" t="s">
        <v>174</v>
      </c>
      <c r="O76" s="10">
        <f>O73/(O73+P73)*100</f>
        <v>49.019607843137251</v>
      </c>
      <c r="P76" s="11">
        <f>P73/(O73+P73)*100</f>
        <v>50.980392156862742</v>
      </c>
      <c r="Q76" s="4" t="s">
        <v>175</v>
      </c>
      <c r="R76" s="14">
        <f>R73/SUM(R71:R73)*100</f>
        <v>29.306220095693782</v>
      </c>
      <c r="S76" s="38"/>
      <c r="T76" s="4" t="s">
        <v>174</v>
      </c>
      <c r="U76" s="10">
        <f>U73/(U73+V73)*100</f>
        <v>54.518072289156628</v>
      </c>
      <c r="V76" s="11">
        <f>V73/(U73+V73)*100</f>
        <v>45.481927710843372</v>
      </c>
      <c r="W76" s="4" t="s">
        <v>175</v>
      </c>
      <c r="X76" s="14">
        <f>X73/SUM(X71:X73)*100</f>
        <v>33.305439330543933</v>
      </c>
    </row>
    <row r="77" spans="2:24" ht="15" customHeight="1" x14ac:dyDescent="0.25">
      <c r="B77" s="2" t="s">
        <v>176</v>
      </c>
      <c r="C77" s="40">
        <v>18</v>
      </c>
      <c r="D77" s="41"/>
      <c r="E77" s="2" t="s">
        <v>177</v>
      </c>
      <c r="F77" s="12">
        <f>SQRT(5+F71)/SQRT(5+F72)*((5+C71)/(5+D71))</f>
        <v>1.5372519739575274</v>
      </c>
      <c r="G77" s="38"/>
      <c r="H77" s="2" t="s">
        <v>176</v>
      </c>
      <c r="I77" s="40">
        <v>30</v>
      </c>
      <c r="J77" s="41"/>
      <c r="K77" s="2" t="s">
        <v>177</v>
      </c>
      <c r="L77" s="12">
        <f>SQRT(5+L71)/SQRT(5+L72)*((5+I71)/(5+J71))</f>
        <v>1.1926947057638113</v>
      </c>
      <c r="M77" s="38"/>
      <c r="N77" s="2" t="s">
        <v>176</v>
      </c>
      <c r="O77" s="40">
        <f t="shared" ref="O77:P79" si="21">C77+I77</f>
        <v>48</v>
      </c>
      <c r="P77" s="41">
        <f t="shared" si="21"/>
        <v>0</v>
      </c>
      <c r="Q77" s="2" t="s">
        <v>177</v>
      </c>
      <c r="R77" s="12">
        <f>SQRT(5+R71)/SQRT(5+R72)*((5+O71)/(5+P71))</f>
        <v>1.3105241051177043</v>
      </c>
      <c r="S77" s="38"/>
      <c r="T77" s="2" t="s">
        <v>176</v>
      </c>
      <c r="U77" s="40">
        <v>107</v>
      </c>
      <c r="V77" s="41"/>
      <c r="W77" s="2" t="s">
        <v>177</v>
      </c>
      <c r="X77" s="12">
        <f>SQRT(5+X71)/SQRT(5+X72)*((5+U71)/(5+V71))</f>
        <v>1.1416973112866362</v>
      </c>
    </row>
    <row r="78" spans="2:24" ht="15" customHeight="1" x14ac:dyDescent="0.25">
      <c r="B78" s="3" t="s">
        <v>178</v>
      </c>
      <c r="C78" s="42">
        <v>9</v>
      </c>
      <c r="D78" s="43"/>
      <c r="E78" s="3" t="s">
        <v>179</v>
      </c>
      <c r="F78" s="13">
        <f>SQRT(5+F72)/SQRT(5+F73)*((5+C72)/(5+D72))</f>
        <v>1.2391170265292877</v>
      </c>
      <c r="G78" s="38"/>
      <c r="H78" s="3" t="s">
        <v>178</v>
      </c>
      <c r="I78" s="42">
        <v>25</v>
      </c>
      <c r="J78" s="43"/>
      <c r="K78" s="3" t="s">
        <v>179</v>
      </c>
      <c r="L78" s="13">
        <f>SQRT(5+L72)/SQRT(5+L73)*((5+I72)/(5+J72))</f>
        <v>1.7359443448439786</v>
      </c>
      <c r="M78" s="38"/>
      <c r="N78" s="3" t="s">
        <v>178</v>
      </c>
      <c r="O78" s="42">
        <f t="shared" si="21"/>
        <v>34</v>
      </c>
      <c r="P78" s="43">
        <f t="shared" si="21"/>
        <v>0</v>
      </c>
      <c r="Q78" s="3" t="s">
        <v>179</v>
      </c>
      <c r="R78" s="13">
        <f>SQRT(5+R72)/SQRT(5+R73)*((5+O72)/(5+P72))</f>
        <v>1.6167877102452257</v>
      </c>
      <c r="S78" s="38"/>
      <c r="T78" s="3" t="s">
        <v>178</v>
      </c>
      <c r="U78" s="42">
        <v>88</v>
      </c>
      <c r="V78" s="43"/>
      <c r="W78" s="3" t="s">
        <v>179</v>
      </c>
      <c r="X78" s="13">
        <f>SQRT(5+X72)/SQRT(5+X73)*((5+U72)/(5+V72))</f>
        <v>1.2867214312337401</v>
      </c>
    </row>
    <row r="79" spans="2:24" ht="15" customHeight="1" x14ac:dyDescent="0.25">
      <c r="B79" s="4" t="s">
        <v>180</v>
      </c>
      <c r="C79" s="44">
        <v>12</v>
      </c>
      <c r="D79" s="45"/>
      <c r="E79" s="4" t="s">
        <v>181</v>
      </c>
      <c r="F79" s="14">
        <f>SQRT(5+F73)/SQRT(5+F71)*((5+C73)/(5+D73))</f>
        <v>1.8986770435753955</v>
      </c>
      <c r="G79" s="38"/>
      <c r="H79" s="4" t="s">
        <v>180</v>
      </c>
      <c r="I79" s="44">
        <v>14</v>
      </c>
      <c r="J79" s="45"/>
      <c r="K79" s="4" t="s">
        <v>181</v>
      </c>
      <c r="L79" s="14">
        <f>SQRT(5+L73)/SQRT(5+L71)*((5+I73)/(5+J73))</f>
        <v>0.53600281012085671</v>
      </c>
      <c r="M79" s="38"/>
      <c r="N79" s="4" t="s">
        <v>180</v>
      </c>
      <c r="O79" s="44">
        <f t="shared" si="21"/>
        <v>26</v>
      </c>
      <c r="P79" s="45">
        <f t="shared" si="21"/>
        <v>0</v>
      </c>
      <c r="Q79" s="4" t="s">
        <v>181</v>
      </c>
      <c r="R79" s="14">
        <f>SQRT(5+R73)/SQRT(5+R71)*((5+O73)/(5+P73))</f>
        <v>0.85287002116798483</v>
      </c>
      <c r="S79" s="38"/>
      <c r="T79" s="4" t="s">
        <v>180</v>
      </c>
      <c r="U79" s="44">
        <v>83</v>
      </c>
      <c r="V79" s="45"/>
      <c r="W79" s="4" t="s">
        <v>181</v>
      </c>
      <c r="X79" s="14">
        <f>SQRT(5+X73)/SQRT(5+X71)*((5+U73)/(5+V73))</f>
        <v>1.1656887216892522</v>
      </c>
    </row>
    <row r="80" spans="2:24" ht="15" customHeight="1" x14ac:dyDescent="0.25">
      <c r="B80" s="2" t="s">
        <v>161</v>
      </c>
      <c r="C80" s="6">
        <f>(100*F77)/(1+F77)</f>
        <v>60.587280638105845</v>
      </c>
      <c r="D80" s="7">
        <f>100-C80</f>
        <v>39.412719361894155</v>
      </c>
      <c r="E80" s="2" t="s">
        <v>6</v>
      </c>
      <c r="F80" s="7">
        <f>(C80+D82)/2</f>
        <v>47.54288859623496</v>
      </c>
      <c r="G80" s="38"/>
      <c r="H80" s="2" t="s">
        <v>161</v>
      </c>
      <c r="I80" s="6">
        <f>(100*L77)/(1+L77)</f>
        <v>54.394015848564919</v>
      </c>
      <c r="J80" s="7">
        <f>100-I80</f>
        <v>45.605984151435081</v>
      </c>
      <c r="K80" s="2" t="s">
        <v>6</v>
      </c>
      <c r="L80" s="7">
        <f>(I80+J82)/2</f>
        <v>59.749031703500592</v>
      </c>
      <c r="M80" s="38"/>
      <c r="N80" s="2" t="s">
        <v>161</v>
      </c>
      <c r="O80" s="6">
        <f>(100*R77)/(1+R77)</f>
        <v>56.719776357881479</v>
      </c>
      <c r="P80" s="7">
        <f>100-O80</f>
        <v>43.280223642118521</v>
      </c>
      <c r="Q80" s="2" t="s">
        <v>6</v>
      </c>
      <c r="R80" s="7">
        <f>(O80+P82)/2</f>
        <v>55.345051427726936</v>
      </c>
      <c r="S80" s="38"/>
      <c r="T80" s="2" t="s">
        <v>161</v>
      </c>
      <c r="U80" s="6">
        <f>(100*X77)/(1+X77)</f>
        <v>53.308061100415507</v>
      </c>
      <c r="V80" s="7">
        <f>100-U80</f>
        <v>46.691938899584493</v>
      </c>
      <c r="W80" s="2" t="s">
        <v>6</v>
      </c>
      <c r="X80" s="7">
        <f>(U80+V82)/2</f>
        <v>49.741374312611271</v>
      </c>
    </row>
    <row r="81" spans="2:24" ht="15" customHeight="1" x14ac:dyDescent="0.25">
      <c r="B81" s="3" t="s">
        <v>162</v>
      </c>
      <c r="C81" s="8">
        <f>(100*F78)/(1+F78)</f>
        <v>55.339538391611626</v>
      </c>
      <c r="D81" s="9">
        <f t="shared" ref="D81:D82" si="22">100-C81</f>
        <v>44.660461608388374</v>
      </c>
      <c r="E81" s="3" t="s">
        <v>7</v>
      </c>
      <c r="F81" s="9">
        <f>(D80+C81)/2</f>
        <v>47.376128876752887</v>
      </c>
      <c r="G81" s="38"/>
      <c r="H81" s="3" t="s">
        <v>162</v>
      </c>
      <c r="I81" s="8">
        <f>(100*L78)/(1+L78)</f>
        <v>63.449548895811816</v>
      </c>
      <c r="J81" s="9">
        <f t="shared" ref="J81:J82" si="23">100-I81</f>
        <v>36.550451104188184</v>
      </c>
      <c r="K81" s="3" t="s">
        <v>7</v>
      </c>
      <c r="L81" s="9">
        <f>(J80+I81)/2</f>
        <v>54.527766523623448</v>
      </c>
      <c r="M81" s="38"/>
      <c r="N81" s="3" t="s">
        <v>162</v>
      </c>
      <c r="O81" s="8">
        <f>(100*R78)/(1+R78)</f>
        <v>61.785207256790137</v>
      </c>
      <c r="P81" s="9">
        <f t="shared" ref="P81:P82" si="24">100-O81</f>
        <v>38.214792743209863</v>
      </c>
      <c r="Q81" s="3" t="s">
        <v>7</v>
      </c>
      <c r="R81" s="9">
        <f>(P80+O81)/2</f>
        <v>52.532715449454329</v>
      </c>
      <c r="S81" s="38"/>
      <c r="T81" s="3" t="s">
        <v>162</v>
      </c>
      <c r="U81" s="8">
        <f>(100*X78)/(1+X78)</f>
        <v>56.269268904324889</v>
      </c>
      <c r="V81" s="9">
        <f t="shared" ref="V81:V82" si="25">100-U81</f>
        <v>43.730731095675111</v>
      </c>
      <c r="W81" s="3" t="s">
        <v>7</v>
      </c>
      <c r="X81" s="9">
        <f>(V80+U81)/2</f>
        <v>51.480603901954694</v>
      </c>
    </row>
    <row r="82" spans="2:24" ht="15" customHeight="1" x14ac:dyDescent="0.25">
      <c r="B82" s="4" t="s">
        <v>132</v>
      </c>
      <c r="C82" s="10">
        <f>(100*F79)/(1+F79)</f>
        <v>65.501503445635933</v>
      </c>
      <c r="D82" s="11">
        <f t="shared" si="22"/>
        <v>34.498496554364067</v>
      </c>
      <c r="E82" s="4" t="s">
        <v>8</v>
      </c>
      <c r="F82" s="11">
        <f>(D81+C82)/2</f>
        <v>55.080982527012154</v>
      </c>
      <c r="G82" s="38"/>
      <c r="H82" s="4" t="s">
        <v>132</v>
      </c>
      <c r="I82" s="10">
        <f>(100*L79)/(1+L79)</f>
        <v>34.895952441563736</v>
      </c>
      <c r="J82" s="11">
        <f t="shared" si="23"/>
        <v>65.104047558436264</v>
      </c>
      <c r="K82" s="4" t="s">
        <v>8</v>
      </c>
      <c r="L82" s="11">
        <f>(J81+I82)/2</f>
        <v>35.72320177287596</v>
      </c>
      <c r="M82" s="38"/>
      <c r="N82" s="4" t="s">
        <v>132</v>
      </c>
      <c r="O82" s="10">
        <f>(100*R79)/(1+R79)</f>
        <v>46.029673502427606</v>
      </c>
      <c r="P82" s="11">
        <f t="shared" si="24"/>
        <v>53.970326497572394</v>
      </c>
      <c r="Q82" s="4" t="s">
        <v>8</v>
      </c>
      <c r="R82" s="11">
        <f>(P81+O82)/2</f>
        <v>42.122233122818734</v>
      </c>
      <c r="S82" s="38"/>
      <c r="T82" s="4" t="s">
        <v>132</v>
      </c>
      <c r="U82" s="10">
        <f>(100*X79)/(1+X79)</f>
        <v>53.825312475192973</v>
      </c>
      <c r="V82" s="11">
        <f t="shared" si="25"/>
        <v>46.174687524807027</v>
      </c>
      <c r="W82" s="4" t="s">
        <v>8</v>
      </c>
      <c r="X82" s="11">
        <f>(V81+U82)/2</f>
        <v>48.778021785434042</v>
      </c>
    </row>
    <row r="83" spans="2:24" ht="15" customHeight="1" x14ac:dyDescent="0.25">
      <c r="B83" s="46" t="s">
        <v>134</v>
      </c>
      <c r="C83" s="49">
        <f>SUM(C71:D73, C77:C79)</f>
        <v>134</v>
      </c>
      <c r="D83" s="50"/>
      <c r="E83" s="5" t="s">
        <v>135</v>
      </c>
      <c r="F83" s="15">
        <f>SQRT(((50-D80)^2+(50-D81)^2+(50-D82)^2)/2)</f>
        <v>13.800322290087433</v>
      </c>
      <c r="G83" s="38"/>
      <c r="H83" s="46" t="s">
        <v>134</v>
      </c>
      <c r="I83" s="49">
        <f>SUM(I71:J73, I77:I79)</f>
        <v>284</v>
      </c>
      <c r="J83" s="50"/>
      <c r="K83" s="5" t="s">
        <v>135</v>
      </c>
      <c r="L83" s="15">
        <f>SQRT(((50-J80)^2+(50-J81)^2+(50-J82)^2)/2)</f>
        <v>14.634377223267428</v>
      </c>
      <c r="M83" s="38"/>
      <c r="N83" s="46" t="s">
        <v>134</v>
      </c>
      <c r="O83" s="49">
        <f>SUM(O71:P73, O77:O79)</f>
        <v>418</v>
      </c>
      <c r="P83" s="50"/>
      <c r="Q83" s="5" t="s">
        <v>135</v>
      </c>
      <c r="R83" s="15">
        <f>SQRT(((50-P80)^2+(50-P81)^2+(50-P82)^2)/2)</f>
        <v>9.9952487933709602</v>
      </c>
      <c r="S83" s="38"/>
      <c r="T83" s="46" t="s">
        <v>134</v>
      </c>
      <c r="U83" s="49">
        <f>SUM(U71:V73, U77:U79)</f>
        <v>1195</v>
      </c>
      <c r="V83" s="50"/>
      <c r="W83" s="5" t="s">
        <v>135</v>
      </c>
      <c r="X83" s="15">
        <f>SQRT(((50-V80)^2+(50-V81)^2+(50-V82)^2)/2)</f>
        <v>5.6956130649686978</v>
      </c>
    </row>
    <row r="84" spans="2:24" ht="15" customHeight="1" x14ac:dyDescent="0.25">
      <c r="B84" s="47"/>
      <c r="C84" s="51"/>
      <c r="D84" s="52"/>
      <c r="E84" s="5" t="s">
        <v>136</v>
      </c>
      <c r="F84" s="15">
        <f>SQRT(((50-F80)^2+(50-F81)^2+(50-F82)^2)/2)</f>
        <v>4.4010498498497537</v>
      </c>
      <c r="G84" s="38"/>
      <c r="H84" s="47"/>
      <c r="I84" s="51"/>
      <c r="J84" s="52"/>
      <c r="K84" s="5" t="s">
        <v>136</v>
      </c>
      <c r="L84" s="15">
        <f>SQRT(((50-L80)^2+(50-L81)^2+(50-L82)^2)/2)</f>
        <v>12.636677895442238</v>
      </c>
      <c r="M84" s="38"/>
      <c r="N84" s="47"/>
      <c r="O84" s="51"/>
      <c r="P84" s="52"/>
      <c r="Q84" s="5" t="s">
        <v>136</v>
      </c>
      <c r="R84" s="15">
        <f>SQRT(((50-R80)^2+(50-R81)^2+(50-R82)^2)/2)</f>
        <v>6.9657531281321141</v>
      </c>
      <c r="S84" s="38"/>
      <c r="T84" s="47"/>
      <c r="U84" s="51"/>
      <c r="V84" s="52"/>
      <c r="W84" s="5" t="s">
        <v>136</v>
      </c>
      <c r="X84" s="15">
        <f>SQRT(((50-X80)^2+(50-X81)^2+(50-X82)^2)/2)</f>
        <v>1.369727330079707</v>
      </c>
    </row>
    <row r="85" spans="2:24" ht="15" customHeight="1" x14ac:dyDescent="0.25">
      <c r="B85" s="48"/>
      <c r="C85" s="53"/>
      <c r="D85" s="54"/>
      <c r="E85" s="5" t="s">
        <v>137</v>
      </c>
      <c r="F85" s="15">
        <f>SQRT(((2*F83^2)+(2*F84^2))/4)</f>
        <v>10.242512755450846</v>
      </c>
      <c r="G85" s="38"/>
      <c r="H85" s="48"/>
      <c r="I85" s="53"/>
      <c r="J85" s="54"/>
      <c r="K85" s="5" t="s">
        <v>137</v>
      </c>
      <c r="L85" s="15">
        <f>SQRT(((2*L83^2)+(2*L84^2))/4)</f>
        <v>13.672063212003648</v>
      </c>
      <c r="M85" s="38"/>
      <c r="N85" s="48"/>
      <c r="O85" s="53"/>
      <c r="P85" s="54"/>
      <c r="Q85" s="5" t="s">
        <v>137</v>
      </c>
      <c r="R85" s="15">
        <f>SQRT(((2*R83^2)+(2*R84^2))/4)</f>
        <v>8.6147174963392157</v>
      </c>
      <c r="S85" s="38"/>
      <c r="T85" s="48"/>
      <c r="U85" s="53"/>
      <c r="V85" s="54"/>
      <c r="W85" s="5" t="s">
        <v>137</v>
      </c>
      <c r="X85" s="15">
        <f>SQRT(((2*X83^2)+(2*X84^2))/4)</f>
        <v>4.1422313518567142</v>
      </c>
    </row>
    <row r="86" spans="2:24" ht="15" customHeight="1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ht="15" customHeight="1" x14ac:dyDescent="0.25">
      <c r="B87" s="39" t="s">
        <v>190</v>
      </c>
      <c r="C87" s="39"/>
      <c r="D87" s="39"/>
      <c r="E87" s="39"/>
      <c r="F87" s="39"/>
      <c r="G87" s="38"/>
      <c r="H87" s="39" t="s">
        <v>191</v>
      </c>
      <c r="I87" s="39"/>
      <c r="J87" s="39"/>
      <c r="K87" s="39"/>
      <c r="L87" s="39"/>
      <c r="M87" s="38"/>
      <c r="N87" s="39" t="s">
        <v>192</v>
      </c>
      <c r="O87" s="39"/>
      <c r="P87" s="39"/>
      <c r="Q87" s="39"/>
      <c r="R87" s="39"/>
      <c r="S87" s="38"/>
      <c r="T87" s="39" t="s">
        <v>193</v>
      </c>
      <c r="U87" s="39"/>
      <c r="V87" s="39"/>
      <c r="W87" s="39"/>
      <c r="X87" s="39"/>
    </row>
    <row r="88" spans="2:24" ht="15" customHeight="1" x14ac:dyDescent="0.25">
      <c r="B88" s="2" t="s">
        <v>161</v>
      </c>
      <c r="C88" s="33">
        <v>9</v>
      </c>
      <c r="D88" s="34">
        <v>11</v>
      </c>
      <c r="E88" s="2" t="s">
        <v>167</v>
      </c>
      <c r="F88" s="16">
        <f>C88+D88+C90+D90+C94*2</f>
        <v>68</v>
      </c>
      <c r="G88" s="38"/>
      <c r="H88" s="2" t="s">
        <v>161</v>
      </c>
      <c r="I88" s="33">
        <v>18</v>
      </c>
      <c r="J88" s="34">
        <v>27</v>
      </c>
      <c r="K88" s="2" t="s">
        <v>167</v>
      </c>
      <c r="L88" s="16">
        <f>I88+J88+I90+J90+I94*2</f>
        <v>101</v>
      </c>
      <c r="M88" s="38"/>
      <c r="N88" s="2" t="s">
        <v>161</v>
      </c>
      <c r="O88" s="33">
        <f t="shared" ref="O88:P90" si="26">C88+I88</f>
        <v>27</v>
      </c>
      <c r="P88" s="34">
        <f t="shared" si="26"/>
        <v>38</v>
      </c>
      <c r="Q88" s="2" t="s">
        <v>167</v>
      </c>
      <c r="R88" s="16">
        <f>O88+P88+O90+P90+O94*2</f>
        <v>169</v>
      </c>
      <c r="S88" s="38"/>
      <c r="T88" s="2" t="s">
        <v>161</v>
      </c>
      <c r="U88" s="33">
        <v>39</v>
      </c>
      <c r="V88" s="34">
        <v>22</v>
      </c>
      <c r="W88" s="2" t="s">
        <v>167</v>
      </c>
      <c r="X88" s="16">
        <f>U88+V88+U90+V90+U94*2</f>
        <v>175</v>
      </c>
    </row>
    <row r="89" spans="2:24" ht="15" customHeight="1" x14ac:dyDescent="0.25">
      <c r="B89" s="3" t="s">
        <v>162</v>
      </c>
      <c r="C89" s="35">
        <v>5</v>
      </c>
      <c r="D89" s="36">
        <v>5</v>
      </c>
      <c r="E89" s="3" t="s">
        <v>168</v>
      </c>
      <c r="F89" s="17">
        <f>SUM(C88:D89)+C95*2</f>
        <v>44</v>
      </c>
      <c r="G89" s="38"/>
      <c r="H89" s="3" t="s">
        <v>162</v>
      </c>
      <c r="I89" s="35">
        <v>21</v>
      </c>
      <c r="J89" s="36">
        <v>14</v>
      </c>
      <c r="K89" s="3" t="s">
        <v>168</v>
      </c>
      <c r="L89" s="17">
        <f>SUM(I88:J89)+I95*2</f>
        <v>116</v>
      </c>
      <c r="M89" s="38"/>
      <c r="N89" s="3" t="s">
        <v>162</v>
      </c>
      <c r="O89" s="35">
        <f t="shared" si="26"/>
        <v>26</v>
      </c>
      <c r="P89" s="36">
        <f t="shared" si="26"/>
        <v>19</v>
      </c>
      <c r="Q89" s="3" t="s">
        <v>168</v>
      </c>
      <c r="R89" s="17">
        <f>SUM(O88:P89)+O95*2</f>
        <v>160</v>
      </c>
      <c r="S89" s="38"/>
      <c r="T89" s="3" t="s">
        <v>162</v>
      </c>
      <c r="U89" s="35">
        <v>27</v>
      </c>
      <c r="V89" s="36">
        <v>24</v>
      </c>
      <c r="W89" s="3" t="s">
        <v>168</v>
      </c>
      <c r="X89" s="17">
        <f>SUM(U88:V89)+U95*2</f>
        <v>144</v>
      </c>
    </row>
    <row r="90" spans="2:24" ht="15" customHeight="1" x14ac:dyDescent="0.25">
      <c r="B90" s="4" t="s">
        <v>132</v>
      </c>
      <c r="C90" s="31">
        <v>8</v>
      </c>
      <c r="D90" s="32">
        <v>14</v>
      </c>
      <c r="E90" s="4" t="s">
        <v>169</v>
      </c>
      <c r="F90" s="18">
        <f>SUM(C89:D90)+C96*2</f>
        <v>38</v>
      </c>
      <c r="G90" s="38"/>
      <c r="H90" s="4" t="s">
        <v>132</v>
      </c>
      <c r="I90" s="31">
        <v>12</v>
      </c>
      <c r="J90" s="32">
        <v>16</v>
      </c>
      <c r="K90" s="4" t="s">
        <v>169</v>
      </c>
      <c r="L90" s="18">
        <f>SUM(I89:J90)+I96*2</f>
        <v>73</v>
      </c>
      <c r="M90" s="38"/>
      <c r="N90" s="4" t="s">
        <v>132</v>
      </c>
      <c r="O90" s="31">
        <f t="shared" si="26"/>
        <v>20</v>
      </c>
      <c r="P90" s="32">
        <f t="shared" si="26"/>
        <v>30</v>
      </c>
      <c r="Q90" s="4" t="s">
        <v>169</v>
      </c>
      <c r="R90" s="18">
        <f>SUM(O89:P90)+O96*2</f>
        <v>111</v>
      </c>
      <c r="S90" s="38"/>
      <c r="T90" s="4" t="s">
        <v>132</v>
      </c>
      <c r="U90" s="31">
        <v>24</v>
      </c>
      <c r="V90" s="32">
        <v>26</v>
      </c>
      <c r="W90" s="4" t="s">
        <v>169</v>
      </c>
      <c r="X90" s="18">
        <f>SUM(U89:V90)+U96*2</f>
        <v>117</v>
      </c>
    </row>
    <row r="91" spans="2:24" ht="15" customHeight="1" x14ac:dyDescent="0.25">
      <c r="B91" s="2" t="s">
        <v>170</v>
      </c>
      <c r="C91" s="6">
        <f>C88/(C88+D88)*100</f>
        <v>45</v>
      </c>
      <c r="D91" s="7">
        <f>D88/(C88+D88)*100</f>
        <v>55.000000000000007</v>
      </c>
      <c r="E91" s="2" t="s">
        <v>171</v>
      </c>
      <c r="F91" s="12">
        <f>F88/SUM(F88:F90)*100</f>
        <v>45.333333333333329</v>
      </c>
      <c r="G91" s="38"/>
      <c r="H91" s="2" t="s">
        <v>170</v>
      </c>
      <c r="I91" s="6">
        <f>I88/(I88+J88)*100</f>
        <v>40</v>
      </c>
      <c r="J91" s="7">
        <f>J88/(I88+J88)*100</f>
        <v>60</v>
      </c>
      <c r="K91" s="2" t="s">
        <v>171</v>
      </c>
      <c r="L91" s="12">
        <f>L88/SUM(L88:L90)*100</f>
        <v>34.827586206896548</v>
      </c>
      <c r="M91" s="38"/>
      <c r="N91" s="2" t="s">
        <v>170</v>
      </c>
      <c r="O91" s="6">
        <f>O88/(O88+P88)*100</f>
        <v>41.53846153846154</v>
      </c>
      <c r="P91" s="7">
        <f>P88/(O88+P88)*100</f>
        <v>58.461538461538467</v>
      </c>
      <c r="Q91" s="2" t="s">
        <v>171</v>
      </c>
      <c r="R91" s="12">
        <f>R88/SUM(R88:R90)*100</f>
        <v>38.409090909090907</v>
      </c>
      <c r="S91" s="38"/>
      <c r="T91" s="2" t="s">
        <v>170</v>
      </c>
      <c r="U91" s="6">
        <f>U88/(U88+V88)*100</f>
        <v>63.934426229508205</v>
      </c>
      <c r="V91" s="7">
        <f>V88/(U88+V88)*100</f>
        <v>36.065573770491802</v>
      </c>
      <c r="W91" s="2" t="s">
        <v>171</v>
      </c>
      <c r="X91" s="12">
        <f>X88/SUM(X88:X90)*100</f>
        <v>40.137614678899084</v>
      </c>
    </row>
    <row r="92" spans="2:24" ht="15" customHeight="1" x14ac:dyDescent="0.25">
      <c r="B92" s="3" t="s">
        <v>172</v>
      </c>
      <c r="C92" s="8">
        <f>C89/(C89+D89)*100</f>
        <v>50</v>
      </c>
      <c r="D92" s="9">
        <f>D89/(C89+D89)*100</f>
        <v>50</v>
      </c>
      <c r="E92" s="3" t="s">
        <v>173</v>
      </c>
      <c r="F92" s="13">
        <f>F89/SUM(F88:F90)*100</f>
        <v>29.333333333333332</v>
      </c>
      <c r="G92" s="38"/>
      <c r="H92" s="3" t="s">
        <v>172</v>
      </c>
      <c r="I92" s="8">
        <f>I89/(I89+J89)*100</f>
        <v>60</v>
      </c>
      <c r="J92" s="9">
        <f>J89/(I89+J89)*100</f>
        <v>40</v>
      </c>
      <c r="K92" s="3" t="s">
        <v>173</v>
      </c>
      <c r="L92" s="13">
        <f>L89/SUM(L88:L90)*100</f>
        <v>40</v>
      </c>
      <c r="M92" s="38"/>
      <c r="N92" s="3" t="s">
        <v>172</v>
      </c>
      <c r="O92" s="8">
        <f>O89/(O89+P89)*100</f>
        <v>57.777777777777771</v>
      </c>
      <c r="P92" s="9">
        <f>P89/(O89+P89)*100</f>
        <v>42.222222222222221</v>
      </c>
      <c r="Q92" s="3" t="s">
        <v>173</v>
      </c>
      <c r="R92" s="13">
        <f>R89/SUM(R88:R90)*100</f>
        <v>36.363636363636367</v>
      </c>
      <c r="S92" s="38"/>
      <c r="T92" s="3" t="s">
        <v>172</v>
      </c>
      <c r="U92" s="8">
        <f>U89/(U89+V89)*100</f>
        <v>52.941176470588239</v>
      </c>
      <c r="V92" s="9">
        <f>V89/(U89+V89)*100</f>
        <v>47.058823529411761</v>
      </c>
      <c r="W92" s="3" t="s">
        <v>173</v>
      </c>
      <c r="X92" s="13">
        <f>X89/SUM(X88:X90)*100</f>
        <v>33.027522935779821</v>
      </c>
    </row>
    <row r="93" spans="2:24" ht="15" customHeight="1" x14ac:dyDescent="0.25">
      <c r="B93" s="4" t="s">
        <v>174</v>
      </c>
      <c r="C93" s="10">
        <f>C90/(C90+D90)*100</f>
        <v>36.363636363636367</v>
      </c>
      <c r="D93" s="11">
        <f>D90/(C90+D90)*100</f>
        <v>63.636363636363633</v>
      </c>
      <c r="E93" s="4" t="s">
        <v>175</v>
      </c>
      <c r="F93" s="14">
        <f>F90/SUM(F88:F90)*100</f>
        <v>25.333333333333336</v>
      </c>
      <c r="G93" s="38"/>
      <c r="H93" s="4" t="s">
        <v>174</v>
      </c>
      <c r="I93" s="10">
        <f>I90/(I90+J90)*100</f>
        <v>42.857142857142854</v>
      </c>
      <c r="J93" s="11">
        <f>J90/(I90+J90)*100</f>
        <v>57.142857142857139</v>
      </c>
      <c r="K93" s="4" t="s">
        <v>175</v>
      </c>
      <c r="L93" s="14">
        <f>L90/SUM(L88:L90)*100</f>
        <v>25.172413793103448</v>
      </c>
      <c r="M93" s="38"/>
      <c r="N93" s="4" t="s">
        <v>174</v>
      </c>
      <c r="O93" s="10">
        <f>O90/(O90+P90)*100</f>
        <v>40</v>
      </c>
      <c r="P93" s="11">
        <f>P90/(O90+P90)*100</f>
        <v>60</v>
      </c>
      <c r="Q93" s="4" t="s">
        <v>175</v>
      </c>
      <c r="R93" s="14">
        <f>R90/SUM(R88:R90)*100</f>
        <v>25.227272727272727</v>
      </c>
      <c r="S93" s="38"/>
      <c r="T93" s="4" t="s">
        <v>174</v>
      </c>
      <c r="U93" s="10">
        <f>U90/(U90+V90)*100</f>
        <v>48</v>
      </c>
      <c r="V93" s="11">
        <f>V90/(U90+V90)*100</f>
        <v>52</v>
      </c>
      <c r="W93" s="4" t="s">
        <v>175</v>
      </c>
      <c r="X93" s="14">
        <f>X90/SUM(X88:X90)*100</f>
        <v>26.834862385321102</v>
      </c>
    </row>
    <row r="94" spans="2:24" ht="15" customHeight="1" x14ac:dyDescent="0.25">
      <c r="B94" s="2" t="s">
        <v>176</v>
      </c>
      <c r="C94" s="40">
        <v>13</v>
      </c>
      <c r="D94" s="41"/>
      <c r="E94" s="2" t="s">
        <v>177</v>
      </c>
      <c r="F94" s="12">
        <f>SQRT(5+F88)/SQRT(5+F89)*((5+C88)/(5+D88))</f>
        <v>1.0680004681646913</v>
      </c>
      <c r="G94" s="38"/>
      <c r="H94" s="2" t="s">
        <v>176</v>
      </c>
      <c r="I94" s="40">
        <v>14</v>
      </c>
      <c r="J94" s="41"/>
      <c r="K94" s="2" t="s">
        <v>177</v>
      </c>
      <c r="L94" s="12">
        <f>SQRT(5+L88)/SQRT(5+L89)*((5+I88)/(5+J88))</f>
        <v>0.6727258330758551</v>
      </c>
      <c r="M94" s="38"/>
      <c r="N94" s="2" t="s">
        <v>176</v>
      </c>
      <c r="O94" s="40">
        <f t="shared" ref="O94:P96" si="27">C94+I94</f>
        <v>27</v>
      </c>
      <c r="P94" s="41">
        <f t="shared" si="27"/>
        <v>0</v>
      </c>
      <c r="Q94" s="2" t="s">
        <v>177</v>
      </c>
      <c r="R94" s="12">
        <f>SQRT(5+R88)/SQRT(5+R89)*((5+O88)/(5+P88))</f>
        <v>0.76421256640367696</v>
      </c>
      <c r="S94" s="38"/>
      <c r="T94" s="2" t="s">
        <v>176</v>
      </c>
      <c r="U94" s="40">
        <v>32</v>
      </c>
      <c r="V94" s="41"/>
      <c r="W94" s="2" t="s">
        <v>177</v>
      </c>
      <c r="X94" s="12">
        <f>SQRT(5+X88)/SQRT(5+X89)*((5+U88)/(5+V88))</f>
        <v>1.7911503022045396</v>
      </c>
    </row>
    <row r="95" spans="2:24" ht="15" customHeight="1" x14ac:dyDescent="0.25">
      <c r="B95" s="3" t="s">
        <v>178</v>
      </c>
      <c r="C95" s="42">
        <v>7</v>
      </c>
      <c r="D95" s="43"/>
      <c r="E95" s="3" t="s">
        <v>179</v>
      </c>
      <c r="F95" s="13">
        <f>SQRT(5+F89)/SQRT(5+F90)*((5+C89)/(5+D89))</f>
        <v>1.0674899923282326</v>
      </c>
      <c r="G95" s="38"/>
      <c r="H95" s="3" t="s">
        <v>178</v>
      </c>
      <c r="I95" s="42">
        <v>18</v>
      </c>
      <c r="J95" s="43"/>
      <c r="K95" s="3" t="s">
        <v>179</v>
      </c>
      <c r="L95" s="13">
        <f>SQRT(5+L89)/SQRT(5+L90)*((5+I89)/(5+J89))</f>
        <v>1.7043749040281808</v>
      </c>
      <c r="M95" s="38"/>
      <c r="N95" s="3" t="s">
        <v>178</v>
      </c>
      <c r="O95" s="42">
        <f t="shared" si="27"/>
        <v>25</v>
      </c>
      <c r="P95" s="43">
        <f t="shared" si="27"/>
        <v>0</v>
      </c>
      <c r="Q95" s="3" t="s">
        <v>179</v>
      </c>
      <c r="R95" s="13">
        <f>SQRT(5+R89)/SQRT(5+R90)*((5+O89)/(5+P89))</f>
        <v>1.540506125779193</v>
      </c>
      <c r="S95" s="38"/>
      <c r="T95" s="3" t="s">
        <v>178</v>
      </c>
      <c r="U95" s="42">
        <v>16</v>
      </c>
      <c r="V95" s="43"/>
      <c r="W95" s="3" t="s">
        <v>179</v>
      </c>
      <c r="X95" s="13">
        <f>SQRT(5+X89)/SQRT(5+X90)*((5+U89)/(5+V89))</f>
        <v>1.2194533729985599</v>
      </c>
    </row>
    <row r="96" spans="2:24" ht="15" customHeight="1" x14ac:dyDescent="0.25">
      <c r="B96" s="4" t="s">
        <v>180</v>
      </c>
      <c r="C96" s="44">
        <v>3</v>
      </c>
      <c r="D96" s="45"/>
      <c r="E96" s="4" t="s">
        <v>181</v>
      </c>
      <c r="F96" s="14">
        <f>SQRT(5+F90)/SQRT(5+F88)*((5+C90)/(5+D90))</f>
        <v>0.52512482411480521</v>
      </c>
      <c r="G96" s="38"/>
      <c r="H96" s="4" t="s">
        <v>180</v>
      </c>
      <c r="I96" s="44">
        <v>5</v>
      </c>
      <c r="J96" s="45"/>
      <c r="K96" s="4" t="s">
        <v>181</v>
      </c>
      <c r="L96" s="14">
        <f>SQRT(5+L90)/SQRT(5+L88)*((5+I90)/(5+J90))</f>
        <v>0.69442283798159277</v>
      </c>
      <c r="M96" s="38"/>
      <c r="N96" s="4" t="s">
        <v>180</v>
      </c>
      <c r="O96" s="44">
        <f t="shared" si="27"/>
        <v>8</v>
      </c>
      <c r="P96" s="45">
        <f t="shared" si="27"/>
        <v>0</v>
      </c>
      <c r="Q96" s="4" t="s">
        <v>181</v>
      </c>
      <c r="R96" s="14">
        <f>SQRT(5+R90)/SQRT(5+R88)*((5+O90)/(5+P90))</f>
        <v>0.58321184351980426</v>
      </c>
      <c r="S96" s="38"/>
      <c r="T96" s="4" t="s">
        <v>180</v>
      </c>
      <c r="U96" s="44">
        <v>8</v>
      </c>
      <c r="V96" s="45"/>
      <c r="W96" s="4" t="s">
        <v>181</v>
      </c>
      <c r="X96" s="14">
        <f>SQRT(5+X90)/SQRT(5+X88)*((5+U90)/(5+V90))</f>
        <v>0.77015824090672169</v>
      </c>
    </row>
    <row r="97" spans="2:24" ht="15" customHeight="1" x14ac:dyDescent="0.25">
      <c r="B97" s="2" t="s">
        <v>161</v>
      </c>
      <c r="C97" s="6">
        <f>(100*F94)/(1+F94)</f>
        <v>51.644111527330558</v>
      </c>
      <c r="D97" s="7">
        <f>100-C97</f>
        <v>48.355888472669442</v>
      </c>
      <c r="E97" s="2" t="s">
        <v>6</v>
      </c>
      <c r="F97" s="7">
        <f>(C97+D99)/2</f>
        <v>58.606257561062691</v>
      </c>
      <c r="G97" s="38"/>
      <c r="H97" s="2" t="s">
        <v>161</v>
      </c>
      <c r="I97" s="6">
        <f>(100*L94)/(1+L94)</f>
        <v>40.217339851733378</v>
      </c>
      <c r="J97" s="7">
        <f>100-I97</f>
        <v>59.782660148266622</v>
      </c>
      <c r="K97" s="2" t="s">
        <v>6</v>
      </c>
      <c r="L97" s="7">
        <f>(I97+J99)/2</f>
        <v>49.617242921471686</v>
      </c>
      <c r="M97" s="38"/>
      <c r="N97" s="2" t="s">
        <v>161</v>
      </c>
      <c r="O97" s="6">
        <f>(100*R94)/(1+R94)</f>
        <v>43.317487980573326</v>
      </c>
      <c r="P97" s="7">
        <f>100-O97</f>
        <v>56.682512019426674</v>
      </c>
      <c r="Q97" s="2" t="s">
        <v>6</v>
      </c>
      <c r="R97" s="7">
        <f>(O97+P99)/2</f>
        <v>53.240114610177784</v>
      </c>
      <c r="S97" s="38"/>
      <c r="T97" s="2" t="s">
        <v>161</v>
      </c>
      <c r="U97" s="6">
        <f>(100*X94)/(1+X94)</f>
        <v>64.172477590684821</v>
      </c>
      <c r="V97" s="7">
        <f>100-U97</f>
        <v>35.827522409315179</v>
      </c>
      <c r="W97" s="2" t="s">
        <v>6</v>
      </c>
      <c r="X97" s="7">
        <f>(U97+V99)/2</f>
        <v>60.332301121605781</v>
      </c>
    </row>
    <row r="98" spans="2:24" ht="15" customHeight="1" x14ac:dyDescent="0.25">
      <c r="B98" s="3" t="s">
        <v>162</v>
      </c>
      <c r="C98" s="8">
        <f>(100*F95)/(1+F95)</f>
        <v>51.632172164766594</v>
      </c>
      <c r="D98" s="9">
        <f t="shared" ref="D98:D99" si="28">100-C98</f>
        <v>48.367827835233406</v>
      </c>
      <c r="E98" s="3" t="s">
        <v>7</v>
      </c>
      <c r="F98" s="9">
        <f>(D97+C98)/2</f>
        <v>49.994030318718018</v>
      </c>
      <c r="G98" s="38"/>
      <c r="H98" s="3" t="s">
        <v>162</v>
      </c>
      <c r="I98" s="8">
        <f>(100*L95)/(1+L95)</f>
        <v>63.022878281021811</v>
      </c>
      <c r="J98" s="9">
        <f t="shared" ref="J98:J99" si="29">100-I98</f>
        <v>36.977121718978189</v>
      </c>
      <c r="K98" s="3" t="s">
        <v>7</v>
      </c>
      <c r="L98" s="9">
        <f>(J97+I98)/2</f>
        <v>61.402769214644216</v>
      </c>
      <c r="M98" s="38"/>
      <c r="N98" s="3" t="s">
        <v>162</v>
      </c>
      <c r="O98" s="8">
        <f>(100*R95)/(1+R95)</f>
        <v>60.637764662216981</v>
      </c>
      <c r="P98" s="9">
        <f t="shared" ref="P98:P99" si="30">100-O98</f>
        <v>39.362235337783019</v>
      </c>
      <c r="Q98" s="3" t="s">
        <v>7</v>
      </c>
      <c r="R98" s="9">
        <f>(P97+O98)/2</f>
        <v>58.660138340821831</v>
      </c>
      <c r="S98" s="38"/>
      <c r="T98" s="3" t="s">
        <v>162</v>
      </c>
      <c r="U98" s="8">
        <f>(100*X95)/(1+X95)</f>
        <v>54.943860854848033</v>
      </c>
      <c r="V98" s="9">
        <f t="shared" ref="V98:V99" si="31">100-U98</f>
        <v>45.056139145151967</v>
      </c>
      <c r="W98" s="3" t="s">
        <v>7</v>
      </c>
      <c r="X98" s="9">
        <f>(V97+U98)/2</f>
        <v>45.385691632081603</v>
      </c>
    </row>
    <row r="99" spans="2:24" ht="15" customHeight="1" x14ac:dyDescent="0.25">
      <c r="B99" s="4" t="s">
        <v>132</v>
      </c>
      <c r="C99" s="10">
        <f>(100*F96)/(1+F96)</f>
        <v>34.431596405205184</v>
      </c>
      <c r="D99" s="11">
        <f t="shared" si="28"/>
        <v>65.568403594794816</v>
      </c>
      <c r="E99" s="4" t="s">
        <v>8</v>
      </c>
      <c r="F99" s="11">
        <f>(D98+C99)/2</f>
        <v>41.399712120219291</v>
      </c>
      <c r="G99" s="38"/>
      <c r="H99" s="4" t="s">
        <v>132</v>
      </c>
      <c r="I99" s="10">
        <f>(100*L96)/(1+L96)</f>
        <v>40.982854008790014</v>
      </c>
      <c r="J99" s="11">
        <f t="shared" si="29"/>
        <v>59.017145991209986</v>
      </c>
      <c r="K99" s="4" t="s">
        <v>8</v>
      </c>
      <c r="L99" s="11">
        <f>(J98+I99)/2</f>
        <v>38.979987863884105</v>
      </c>
      <c r="M99" s="38"/>
      <c r="N99" s="4" t="s">
        <v>132</v>
      </c>
      <c r="O99" s="10">
        <f>(100*R96)/(1+R96)</f>
        <v>36.837258760217765</v>
      </c>
      <c r="P99" s="11">
        <f t="shared" si="30"/>
        <v>63.162741239782235</v>
      </c>
      <c r="Q99" s="4" t="s">
        <v>8</v>
      </c>
      <c r="R99" s="11">
        <f>(P98+O99)/2</f>
        <v>38.099747049000392</v>
      </c>
      <c r="S99" s="38"/>
      <c r="T99" s="4" t="s">
        <v>132</v>
      </c>
      <c r="U99" s="10">
        <f>(100*X96)/(1+X96)</f>
        <v>43.507875347473252</v>
      </c>
      <c r="V99" s="11">
        <f t="shared" si="31"/>
        <v>56.492124652526748</v>
      </c>
      <c r="W99" s="4" t="s">
        <v>8</v>
      </c>
      <c r="X99" s="11">
        <f>(V98+U99)/2</f>
        <v>44.28200724631261</v>
      </c>
    </row>
    <row r="100" spans="2:24" ht="15" customHeight="1" x14ac:dyDescent="0.25">
      <c r="B100" s="46" t="s">
        <v>134</v>
      </c>
      <c r="C100" s="49">
        <f>SUM(C88:D90, C94:C96)</f>
        <v>75</v>
      </c>
      <c r="D100" s="50"/>
      <c r="E100" s="5" t="s">
        <v>135</v>
      </c>
      <c r="F100" s="15">
        <f>SQRT(((50-D97)^2+(50-D98)^2+(50-D99)^2)/2)</f>
        <v>11.129741218468654</v>
      </c>
      <c r="G100" s="38"/>
      <c r="H100" s="46" t="s">
        <v>134</v>
      </c>
      <c r="I100" s="49">
        <f>SUM(I88:J90, I94:I96)</f>
        <v>145</v>
      </c>
      <c r="J100" s="50"/>
      <c r="K100" s="5" t="s">
        <v>135</v>
      </c>
      <c r="L100" s="15">
        <f>SQRT(((50-J97)^2+(50-J98)^2+(50-J99)^2)/2)</f>
        <v>13.164435425144291</v>
      </c>
      <c r="M100" s="38"/>
      <c r="N100" s="46" t="s">
        <v>134</v>
      </c>
      <c r="O100" s="49">
        <f>SUM(O88:P90, O94:O96)</f>
        <v>220</v>
      </c>
      <c r="P100" s="50"/>
      <c r="Q100" s="5" t="s">
        <v>135</v>
      </c>
      <c r="R100" s="15">
        <f>SQRT(((50-P97)^2+(50-P98)^2+(50-P99)^2)/2)</f>
        <v>12.866152510443017</v>
      </c>
      <c r="S100" s="38"/>
      <c r="T100" s="46" t="s">
        <v>134</v>
      </c>
      <c r="U100" s="49">
        <f>SUM(U88:V90, U94:U96)</f>
        <v>218</v>
      </c>
      <c r="V100" s="50"/>
      <c r="W100" s="5" t="s">
        <v>135</v>
      </c>
      <c r="X100" s="15">
        <f>SQRT(((50-V97)^2+(50-V98)^2+(50-V99)^2)/2)</f>
        <v>11.563921560493821</v>
      </c>
    </row>
    <row r="101" spans="2:24" ht="15" customHeight="1" x14ac:dyDescent="0.25">
      <c r="B101" s="47"/>
      <c r="C101" s="51"/>
      <c r="D101" s="52"/>
      <c r="E101" s="5" t="s">
        <v>136</v>
      </c>
      <c r="F101" s="15">
        <f>SQRT(((50-F97)^2+(50-F98)^2+(50-F99)^2)/2)</f>
        <v>8.6032742737735113</v>
      </c>
      <c r="G101" s="38"/>
      <c r="H101" s="47"/>
      <c r="I101" s="51"/>
      <c r="J101" s="52"/>
      <c r="K101" s="5" t="s">
        <v>136</v>
      </c>
      <c r="L101" s="15">
        <f>SQRT(((50-L97)^2+(50-L98)^2+(50-L99)^2)/2)</f>
        <v>11.216289855022092</v>
      </c>
      <c r="M101" s="38"/>
      <c r="N101" s="47"/>
      <c r="O101" s="51"/>
      <c r="P101" s="52"/>
      <c r="Q101" s="5" t="s">
        <v>136</v>
      </c>
      <c r="R101" s="15">
        <f>SQRT(((50-R97)^2+(50-R98)^2+(50-R99)^2)/2)</f>
        <v>10.656274186295947</v>
      </c>
      <c r="S101" s="38"/>
      <c r="T101" s="47"/>
      <c r="U101" s="51"/>
      <c r="V101" s="52"/>
      <c r="W101" s="5" t="s">
        <v>136</v>
      </c>
      <c r="X101" s="15">
        <f>SQRT(((50-X97)^2+(50-X98)^2+(50-X99)^2)/2)</f>
        <v>8.9650356751381448</v>
      </c>
    </row>
    <row r="102" spans="2:24" ht="15" customHeight="1" x14ac:dyDescent="0.25">
      <c r="B102" s="48"/>
      <c r="C102" s="53"/>
      <c r="D102" s="54"/>
      <c r="E102" s="5" t="s">
        <v>137</v>
      </c>
      <c r="F102" s="15">
        <f>SQRT(((2*F100^2)+(2*F101^2))/4)</f>
        <v>9.9470464917947705</v>
      </c>
      <c r="G102" s="38"/>
      <c r="H102" s="48"/>
      <c r="I102" s="53"/>
      <c r="J102" s="54"/>
      <c r="K102" s="5" t="s">
        <v>137</v>
      </c>
      <c r="L102" s="15">
        <f>SQRT(((2*L100^2)+(2*L101^2))/4)</f>
        <v>12.22921743560612</v>
      </c>
      <c r="M102" s="38"/>
      <c r="N102" s="48"/>
      <c r="O102" s="53"/>
      <c r="P102" s="54"/>
      <c r="Q102" s="5" t="s">
        <v>137</v>
      </c>
      <c r="R102" s="15">
        <f>SQRT(((2*R100^2)+(2*R101^2))/4)</f>
        <v>11.81300258095918</v>
      </c>
      <c r="S102" s="38"/>
      <c r="T102" s="48"/>
      <c r="U102" s="53"/>
      <c r="V102" s="54"/>
      <c r="W102" s="5" t="s">
        <v>137</v>
      </c>
      <c r="X102" s="15">
        <f>SQRT(((2*X100^2)+(2*X101^2))/4)</f>
        <v>10.346403880425157</v>
      </c>
    </row>
    <row r="103" spans="2:24" ht="15" customHeight="1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ht="15" customHeight="1" x14ac:dyDescent="0.25">
      <c r="B104" s="39" t="s">
        <v>194</v>
      </c>
      <c r="C104" s="39"/>
      <c r="D104" s="39"/>
      <c r="E104" s="39"/>
      <c r="F104" s="39"/>
      <c r="G104" s="38"/>
      <c r="H104" s="39" t="s">
        <v>195</v>
      </c>
      <c r="I104" s="39"/>
      <c r="J104" s="39"/>
      <c r="K104" s="39"/>
      <c r="L104" s="39"/>
      <c r="M104" s="38"/>
      <c r="N104" s="39" t="s">
        <v>196</v>
      </c>
      <c r="O104" s="39"/>
      <c r="P104" s="39"/>
      <c r="Q104" s="39"/>
      <c r="R104" s="39"/>
      <c r="S104" s="38"/>
      <c r="T104" s="39" t="s">
        <v>197</v>
      </c>
      <c r="U104" s="39"/>
      <c r="V104" s="39"/>
      <c r="W104" s="39"/>
      <c r="X104" s="39"/>
    </row>
    <row r="105" spans="2:24" ht="15" customHeight="1" x14ac:dyDescent="0.25">
      <c r="B105" s="2" t="s">
        <v>161</v>
      </c>
      <c r="C105" s="33">
        <f>U88+'Lesser than 50'!U37</f>
        <v>45</v>
      </c>
      <c r="D105" s="34">
        <f>V88+'Lesser than 50'!V37</f>
        <v>27</v>
      </c>
      <c r="E105" s="2" t="s">
        <v>167</v>
      </c>
      <c r="F105" s="16">
        <f>C105+D105+C107+D107+C111*2</f>
        <v>216</v>
      </c>
      <c r="G105" s="38"/>
      <c r="H105" s="2" t="s">
        <v>161</v>
      </c>
      <c r="I105" s="33">
        <v>68</v>
      </c>
      <c r="J105" s="34">
        <v>72</v>
      </c>
      <c r="K105" s="2" t="s">
        <v>167</v>
      </c>
      <c r="L105" s="16">
        <f>I105+J105+I107+J107+I111*2</f>
        <v>352</v>
      </c>
      <c r="M105" s="38"/>
      <c r="N105" s="2" t="s">
        <v>161</v>
      </c>
      <c r="O105" s="33">
        <v>9</v>
      </c>
      <c r="P105" s="34">
        <v>6</v>
      </c>
      <c r="Q105" s="2" t="s">
        <v>167</v>
      </c>
      <c r="R105" s="16">
        <f>O105+P105+O107+P107+O111*2</f>
        <v>24</v>
      </c>
      <c r="S105" s="38"/>
      <c r="T105" s="2" t="s">
        <v>161</v>
      </c>
      <c r="U105" s="33">
        <f>I105+O105</f>
        <v>77</v>
      </c>
      <c r="V105" s="34">
        <f t="shared" ref="V105:V106" si="32">J105+P105</f>
        <v>78</v>
      </c>
      <c r="W105" s="2" t="s">
        <v>167</v>
      </c>
      <c r="X105" s="16">
        <f>U105+V105+U107+V107+U111*2</f>
        <v>376</v>
      </c>
    </row>
    <row r="106" spans="2:24" ht="15" customHeight="1" x14ac:dyDescent="0.25">
      <c r="B106" s="3" t="s">
        <v>162</v>
      </c>
      <c r="C106" s="35">
        <f>U89+'Lesser than 50'!U38</f>
        <v>28</v>
      </c>
      <c r="D106" s="36">
        <f>V89+'Lesser than 50'!V38</f>
        <v>28</v>
      </c>
      <c r="E106" s="3" t="s">
        <v>168</v>
      </c>
      <c r="F106" s="17">
        <f>SUM(C105:D106)+C112*2</f>
        <v>170</v>
      </c>
      <c r="G106" s="38"/>
      <c r="H106" s="3" t="s">
        <v>162</v>
      </c>
      <c r="I106" s="35">
        <v>98</v>
      </c>
      <c r="J106" s="36">
        <v>75</v>
      </c>
      <c r="K106" s="3" t="s">
        <v>168</v>
      </c>
      <c r="L106" s="17">
        <f>SUM(I105:J106)+I112*2</f>
        <v>449</v>
      </c>
      <c r="M106" s="38"/>
      <c r="N106" s="3" t="s">
        <v>162</v>
      </c>
      <c r="O106" s="35">
        <v>16</v>
      </c>
      <c r="P106" s="36">
        <v>10</v>
      </c>
      <c r="Q106" s="3" t="s">
        <v>168</v>
      </c>
      <c r="R106" s="17">
        <f>SUM(O105:P106)+O112*2</f>
        <v>75</v>
      </c>
      <c r="S106" s="38"/>
      <c r="T106" s="3" t="s">
        <v>162</v>
      </c>
      <c r="U106" s="35">
        <f t="shared" ref="U106:U107" si="33">I106+O106</f>
        <v>114</v>
      </c>
      <c r="V106" s="36">
        <f t="shared" si="32"/>
        <v>85</v>
      </c>
      <c r="W106" s="3" t="s">
        <v>168</v>
      </c>
      <c r="X106" s="17">
        <f>SUM(U105:V106)+U112*2</f>
        <v>524</v>
      </c>
    </row>
    <row r="107" spans="2:24" ht="15" customHeight="1" x14ac:dyDescent="0.25">
      <c r="B107" s="4" t="s">
        <v>132</v>
      </c>
      <c r="C107" s="31">
        <f>U90+'Lesser than 50'!U39</f>
        <v>31</v>
      </c>
      <c r="D107" s="32">
        <f>V90+'Lesser than 50'!V39</f>
        <v>31</v>
      </c>
      <c r="E107" s="4" t="s">
        <v>169</v>
      </c>
      <c r="F107" s="18">
        <f>SUM(C106:D107)+C113*2</f>
        <v>140</v>
      </c>
      <c r="G107" s="38"/>
      <c r="H107" s="4" t="s">
        <v>132</v>
      </c>
      <c r="I107" s="31">
        <v>91</v>
      </c>
      <c r="J107" s="32">
        <v>63</v>
      </c>
      <c r="K107" s="4" t="s">
        <v>169</v>
      </c>
      <c r="L107" s="18">
        <f>SUM(I106:J107)+I113*2</f>
        <v>441</v>
      </c>
      <c r="M107" s="38"/>
      <c r="N107" s="4" t="s">
        <v>132</v>
      </c>
      <c r="O107" s="31">
        <v>4</v>
      </c>
      <c r="P107" s="32">
        <v>5</v>
      </c>
      <c r="Q107" s="4" t="s">
        <v>169</v>
      </c>
      <c r="R107" s="18">
        <f>SUM(O106:P107)+O113*2</f>
        <v>59</v>
      </c>
      <c r="S107" s="38"/>
      <c r="T107" s="4" t="s">
        <v>132</v>
      </c>
      <c r="U107" s="31">
        <f t="shared" si="33"/>
        <v>95</v>
      </c>
      <c r="V107" s="32">
        <f>J107+P107</f>
        <v>68</v>
      </c>
      <c r="W107" s="4" t="s">
        <v>169</v>
      </c>
      <c r="X107" s="18">
        <f>SUM(U106:V107)+U113*2</f>
        <v>500</v>
      </c>
    </row>
    <row r="108" spans="2:24" ht="15" customHeight="1" x14ac:dyDescent="0.25">
      <c r="B108" s="2" t="s">
        <v>170</v>
      </c>
      <c r="C108" s="6">
        <f>C105/(C105+D105)*100</f>
        <v>62.5</v>
      </c>
      <c r="D108" s="7">
        <f>D105/(C105+D105)*100</f>
        <v>37.5</v>
      </c>
      <c r="E108" s="2" t="s">
        <v>171</v>
      </c>
      <c r="F108" s="12">
        <f>F105/SUM(F105:F107)*100</f>
        <v>41.064638783269963</v>
      </c>
      <c r="G108" s="38"/>
      <c r="H108" s="2" t="s">
        <v>170</v>
      </c>
      <c r="I108" s="6">
        <f>I105/(I105+J105)*100</f>
        <v>48.571428571428569</v>
      </c>
      <c r="J108" s="7">
        <f>J105/(I105+J105)*100</f>
        <v>51.428571428571423</v>
      </c>
      <c r="K108" s="2" t="s">
        <v>171</v>
      </c>
      <c r="L108" s="12">
        <f>L105/SUM(L105:L107)*100</f>
        <v>28.341384863123992</v>
      </c>
      <c r="M108" s="38"/>
      <c r="N108" s="2" t="s">
        <v>170</v>
      </c>
      <c r="O108" s="6">
        <f>O105/(O105+P105)*100</f>
        <v>60</v>
      </c>
      <c r="P108" s="7">
        <f>P105/(O105+P105)*100</f>
        <v>40</v>
      </c>
      <c r="Q108" s="2" t="s">
        <v>171</v>
      </c>
      <c r="R108" s="12">
        <f>R105/SUM(R105:R107)*100</f>
        <v>15.18987341772152</v>
      </c>
      <c r="S108" s="38"/>
      <c r="T108" s="2" t="s">
        <v>170</v>
      </c>
      <c r="U108" s="6">
        <f>U105/(U105+V105)*100</f>
        <v>49.677419354838712</v>
      </c>
      <c r="V108" s="7">
        <f>V105/(U105+V105)*100</f>
        <v>50.322580645161288</v>
      </c>
      <c r="W108" s="2" t="s">
        <v>171</v>
      </c>
      <c r="X108" s="12">
        <f>X105/SUM(X105:X107)*100</f>
        <v>26.857142857142858</v>
      </c>
    </row>
    <row r="109" spans="2:24" ht="15" customHeight="1" x14ac:dyDescent="0.25">
      <c r="B109" s="3" t="s">
        <v>172</v>
      </c>
      <c r="C109" s="8">
        <f>C106/(C106+D106)*100</f>
        <v>50</v>
      </c>
      <c r="D109" s="9">
        <f>D106/(C106+D106)*100</f>
        <v>50</v>
      </c>
      <c r="E109" s="3" t="s">
        <v>173</v>
      </c>
      <c r="F109" s="13">
        <f>F106/SUM(F105:F107)*100</f>
        <v>32.319391634980988</v>
      </c>
      <c r="G109" s="38"/>
      <c r="H109" s="3" t="s">
        <v>172</v>
      </c>
      <c r="I109" s="8">
        <f>I106/(I106+J106)*100</f>
        <v>56.647398843930638</v>
      </c>
      <c r="J109" s="9">
        <f>J106/(I106+J106)*100</f>
        <v>43.352601156069362</v>
      </c>
      <c r="K109" s="3" t="s">
        <v>173</v>
      </c>
      <c r="L109" s="13">
        <f>L106/SUM(L105:L107)*100</f>
        <v>36.151368760064415</v>
      </c>
      <c r="M109" s="38"/>
      <c r="N109" s="3" t="s">
        <v>172</v>
      </c>
      <c r="O109" s="8">
        <f>O106/(O106+P106)*100</f>
        <v>61.53846153846154</v>
      </c>
      <c r="P109" s="9">
        <f>P106/(O106+P106)*100</f>
        <v>38.461538461538467</v>
      </c>
      <c r="Q109" s="3" t="s">
        <v>173</v>
      </c>
      <c r="R109" s="13">
        <f>R106/SUM(R105:R107)*100</f>
        <v>47.468354430379748</v>
      </c>
      <c r="S109" s="38"/>
      <c r="T109" s="3" t="s">
        <v>172</v>
      </c>
      <c r="U109" s="8">
        <f>U106/(U106+V106)*100</f>
        <v>57.286432160804026</v>
      </c>
      <c r="V109" s="9">
        <f>V106/(U106+V106)*100</f>
        <v>42.713567839195981</v>
      </c>
      <c r="W109" s="3" t="s">
        <v>173</v>
      </c>
      <c r="X109" s="13">
        <f>X106/SUM(X105:X107)*100</f>
        <v>37.428571428571431</v>
      </c>
    </row>
    <row r="110" spans="2:24" ht="15" customHeight="1" x14ac:dyDescent="0.25">
      <c r="B110" s="4" t="s">
        <v>174</v>
      </c>
      <c r="C110" s="10">
        <f>C107/(C107+D107)*100</f>
        <v>50</v>
      </c>
      <c r="D110" s="11">
        <f>D107/(C107+D107)*100</f>
        <v>50</v>
      </c>
      <c r="E110" s="4" t="s">
        <v>175</v>
      </c>
      <c r="F110" s="14">
        <f>F107/SUM(F105:F107)*100</f>
        <v>26.615969581749049</v>
      </c>
      <c r="G110" s="38"/>
      <c r="H110" s="4" t="s">
        <v>174</v>
      </c>
      <c r="I110" s="10">
        <f>I107/(I107+J107)*100</f>
        <v>59.090909090909093</v>
      </c>
      <c r="J110" s="11">
        <f>J107/(I107+J107)*100</f>
        <v>40.909090909090914</v>
      </c>
      <c r="K110" s="4" t="s">
        <v>175</v>
      </c>
      <c r="L110" s="14">
        <f>L107/SUM(L105:L107)*100</f>
        <v>35.507246376811594</v>
      </c>
      <c r="M110" s="38"/>
      <c r="N110" s="4" t="s">
        <v>174</v>
      </c>
      <c r="O110" s="10">
        <f>O107/(O107+P107)*100</f>
        <v>44.444444444444443</v>
      </c>
      <c r="P110" s="11">
        <f>P107/(O107+P107)*100</f>
        <v>55.555555555555557</v>
      </c>
      <c r="Q110" s="4" t="s">
        <v>175</v>
      </c>
      <c r="R110" s="14">
        <f>R107/SUM(R105:R107)*100</f>
        <v>37.341772151898731</v>
      </c>
      <c r="S110" s="38"/>
      <c r="T110" s="4" t="s">
        <v>174</v>
      </c>
      <c r="U110" s="10">
        <f>U107/(U107+V107)*100</f>
        <v>58.282208588957054</v>
      </c>
      <c r="V110" s="11">
        <f>V107/(U107+V107)*100</f>
        <v>41.717791411042946</v>
      </c>
      <c r="W110" s="4" t="s">
        <v>175</v>
      </c>
      <c r="X110" s="14">
        <f>X107/SUM(X105:X107)*100</f>
        <v>35.714285714285715</v>
      </c>
    </row>
    <row r="111" spans="2:24" ht="15" customHeight="1" x14ac:dyDescent="0.25">
      <c r="B111" s="2" t="s">
        <v>176</v>
      </c>
      <c r="C111" s="40">
        <f>U94+'Lesser than 50'!U43</f>
        <v>41</v>
      </c>
      <c r="D111" s="41">
        <f>V94+'Lesser than 50'!V43</f>
        <v>0</v>
      </c>
      <c r="E111" s="2" t="s">
        <v>177</v>
      </c>
      <c r="F111" s="12">
        <f>SQRT(5+F105)/SQRT(5+F106)*((5+C105)/(5+D105))</f>
        <v>1.7558893249372445</v>
      </c>
      <c r="G111" s="38"/>
      <c r="H111" s="2" t="s">
        <v>176</v>
      </c>
      <c r="I111" s="40">
        <v>29</v>
      </c>
      <c r="J111" s="41"/>
      <c r="K111" s="2" t="s">
        <v>177</v>
      </c>
      <c r="L111" s="12">
        <f>SQRT(5+L105)/SQRT(5+L106)*((5+I105)/(5+J105))</f>
        <v>0.84069471369900406</v>
      </c>
      <c r="M111" s="38"/>
      <c r="N111" s="2" t="s">
        <v>176</v>
      </c>
      <c r="O111" s="40">
        <v>0</v>
      </c>
      <c r="P111" s="41"/>
      <c r="Q111" s="2" t="s">
        <v>177</v>
      </c>
      <c r="R111" s="12">
        <f>SQRT(5+R105)/SQRT(5+R106)*((5+O105)/(5+P105))</f>
        <v>0.76628329137769147</v>
      </c>
      <c r="S111" s="38"/>
      <c r="T111" s="2" t="s">
        <v>176</v>
      </c>
      <c r="U111" s="40">
        <f t="shared" ref="U111:U113" si="34">I111+O111</f>
        <v>29</v>
      </c>
      <c r="V111" s="41">
        <f t="shared" ref="V111:V113" si="35">J111+P111</f>
        <v>0</v>
      </c>
      <c r="W111" s="2" t="s">
        <v>177</v>
      </c>
      <c r="X111" s="12">
        <f>SQRT(5+X105)/SQRT(5+X106)*((5+U105)/(5+V105))</f>
        <v>0.83843695456644174</v>
      </c>
    </row>
    <row r="112" spans="2:24" ht="15" customHeight="1" x14ac:dyDescent="0.25">
      <c r="B112" s="3" t="s">
        <v>178</v>
      </c>
      <c r="C112" s="42">
        <f>U95+'Lesser than 50'!U44</f>
        <v>21</v>
      </c>
      <c r="D112" s="43">
        <f>V95+'Lesser than 50'!V44</f>
        <v>0</v>
      </c>
      <c r="E112" s="3" t="s">
        <v>179</v>
      </c>
      <c r="F112" s="13">
        <f>SQRT(5+F106)/SQRT(5+F107)*((5+C106)/(5+D106))</f>
        <v>1.0985884360051028</v>
      </c>
      <c r="G112" s="38"/>
      <c r="H112" s="3" t="s">
        <v>178</v>
      </c>
      <c r="I112" s="42">
        <v>68</v>
      </c>
      <c r="J112" s="43"/>
      <c r="K112" s="3" t="s">
        <v>179</v>
      </c>
      <c r="L112" s="13">
        <f>SQRT(5+L106)/SQRT(5+L107)*((5+I106)/(5+J106))</f>
        <v>1.2989957638093432</v>
      </c>
      <c r="M112" s="38"/>
      <c r="N112" s="3" t="s">
        <v>178</v>
      </c>
      <c r="O112" s="42">
        <v>17</v>
      </c>
      <c r="P112" s="43"/>
      <c r="Q112" s="3" t="s">
        <v>179</v>
      </c>
      <c r="R112" s="13">
        <f>SQRT(5+R106)/SQRT(5+R107)*((5+O106)/(5+P106))</f>
        <v>1.5652475842498528</v>
      </c>
      <c r="S112" s="38"/>
      <c r="T112" s="3" t="s">
        <v>178</v>
      </c>
      <c r="U112" s="42">
        <f t="shared" si="34"/>
        <v>85</v>
      </c>
      <c r="V112" s="43">
        <f t="shared" si="35"/>
        <v>0</v>
      </c>
      <c r="W112" s="3" t="s">
        <v>179</v>
      </c>
      <c r="X112" s="13">
        <f>SQRT(5+X106)/SQRT(5+X107)*((5+U106)/(5+V106))</f>
        <v>1.3532766828045426</v>
      </c>
    </row>
    <row r="113" spans="2:24" ht="15" customHeight="1" x14ac:dyDescent="0.25">
      <c r="B113" s="4" t="s">
        <v>180</v>
      </c>
      <c r="C113" s="44">
        <f>U96+'Lesser than 50'!U45</f>
        <v>11</v>
      </c>
      <c r="D113" s="45">
        <f>V96+'Lesser than 50'!V45</f>
        <v>0</v>
      </c>
      <c r="E113" s="4" t="s">
        <v>181</v>
      </c>
      <c r="F113" s="14">
        <f>SQRT(5+F107)/SQRT(5+F105)*((5+C107)/(5+D107))</f>
        <v>0.81000530694870632</v>
      </c>
      <c r="G113" s="38"/>
      <c r="H113" s="4" t="s">
        <v>180</v>
      </c>
      <c r="I113" s="44">
        <v>57</v>
      </c>
      <c r="J113" s="45"/>
      <c r="K113" s="4" t="s">
        <v>181</v>
      </c>
      <c r="L113" s="14">
        <f>SQRT(5+L107)/SQRT(5+L105)*((5+I107)/(5+J107))</f>
        <v>1.5779587342430466</v>
      </c>
      <c r="M113" s="38"/>
      <c r="N113" s="4" t="s">
        <v>180</v>
      </c>
      <c r="O113" s="44">
        <v>12</v>
      </c>
      <c r="P113" s="45"/>
      <c r="Q113" s="4" t="s">
        <v>181</v>
      </c>
      <c r="R113" s="14">
        <f>SQRT(5+R107)/SQRT(5+R105)*((5+O107)/(5+P107))</f>
        <v>1.3370064348747734</v>
      </c>
      <c r="S113" s="38"/>
      <c r="T113" s="4" t="s">
        <v>180</v>
      </c>
      <c r="U113" s="44">
        <f t="shared" si="34"/>
        <v>69</v>
      </c>
      <c r="V113" s="45">
        <f t="shared" si="35"/>
        <v>0</v>
      </c>
      <c r="W113" s="4" t="s">
        <v>181</v>
      </c>
      <c r="X113" s="14">
        <f>SQRT(5+X107)/SQRT(5+X105)*((5+U107)/(5+V107))</f>
        <v>1.5771040285535718</v>
      </c>
    </row>
    <row r="114" spans="2:24" ht="15" customHeight="1" x14ac:dyDescent="0.25">
      <c r="B114" s="2" t="s">
        <v>161</v>
      </c>
      <c r="C114" s="6">
        <f>(100*F111)/(1+F111)</f>
        <v>63.714072588064788</v>
      </c>
      <c r="D114" s="7">
        <f>100-C114</f>
        <v>36.285927411935212</v>
      </c>
      <c r="E114" s="2" t="s">
        <v>6</v>
      </c>
      <c r="F114" s="7">
        <f>(C114+D116)/2</f>
        <v>59.48126469162181</v>
      </c>
      <c r="G114" s="38"/>
      <c r="H114" s="2" t="s">
        <v>161</v>
      </c>
      <c r="I114" s="6">
        <f>(100*L111)/(1+L111)</f>
        <v>45.672685831186513</v>
      </c>
      <c r="J114" s="7">
        <f>100-I114</f>
        <v>54.327314168813487</v>
      </c>
      <c r="K114" s="2" t="s">
        <v>6</v>
      </c>
      <c r="L114" s="7">
        <f>(I114+J116)/2</f>
        <v>42.231533123973861</v>
      </c>
      <c r="M114" s="38"/>
      <c r="N114" s="2" t="s">
        <v>161</v>
      </c>
      <c r="O114" s="6">
        <f>(100*R111)/(1+R111)</f>
        <v>43.383940453855203</v>
      </c>
      <c r="P114" s="7">
        <f>100-O114</f>
        <v>56.616059546144797</v>
      </c>
      <c r="Q114" s="2" t="s">
        <v>6</v>
      </c>
      <c r="R114" s="7">
        <f>(O114+P116)/2</f>
        <v>43.086862108206994</v>
      </c>
      <c r="S114" s="38"/>
      <c r="T114" s="2" t="s">
        <v>161</v>
      </c>
      <c r="U114" s="6">
        <f>(100*X111)/(1+X111)</f>
        <v>45.605967204035572</v>
      </c>
      <c r="V114" s="7">
        <f>100-U114</f>
        <v>54.394032795964428</v>
      </c>
      <c r="W114" s="2" t="s">
        <v>6</v>
      </c>
      <c r="X114" s="7">
        <f>(U114+V116)/2</f>
        <v>42.204606294006297</v>
      </c>
    </row>
    <row r="115" spans="2:24" ht="15" customHeight="1" x14ac:dyDescent="0.25">
      <c r="B115" s="3" t="s">
        <v>162</v>
      </c>
      <c r="C115" s="8">
        <f>(100*F112)/(1+F112)</f>
        <v>52.348922597533637</v>
      </c>
      <c r="D115" s="9">
        <f t="shared" ref="D115:D116" si="36">100-C115</f>
        <v>47.651077402466363</v>
      </c>
      <c r="E115" s="3" t="s">
        <v>7</v>
      </c>
      <c r="F115" s="9">
        <f>(D114+C115)/2</f>
        <v>44.317425004734424</v>
      </c>
      <c r="G115" s="38"/>
      <c r="H115" s="3" t="s">
        <v>162</v>
      </c>
      <c r="I115" s="8">
        <f>(100*L112)/(1+L112)</f>
        <v>56.502747167178747</v>
      </c>
      <c r="J115" s="9">
        <f t="shared" ref="J115:J116" si="37">100-I115</f>
        <v>43.497252832821253</v>
      </c>
      <c r="K115" s="3" t="s">
        <v>7</v>
      </c>
      <c r="L115" s="9">
        <f>(J114+I115)/2</f>
        <v>55.41503066799612</v>
      </c>
      <c r="M115" s="38"/>
      <c r="N115" s="3" t="s">
        <v>162</v>
      </c>
      <c r="O115" s="8">
        <f>(100*R112)/(1+R112)</f>
        <v>61.017407982768766</v>
      </c>
      <c r="P115" s="9">
        <f t="shared" ref="P115:P116" si="38">100-O115</f>
        <v>38.982592017231234</v>
      </c>
      <c r="Q115" s="3" t="s">
        <v>7</v>
      </c>
      <c r="R115" s="9">
        <f>(P114+O115)/2</f>
        <v>58.816733764456785</v>
      </c>
      <c r="S115" s="38"/>
      <c r="T115" s="3" t="s">
        <v>162</v>
      </c>
      <c r="U115" s="8">
        <f>(100*X112)/(1+X112)</f>
        <v>57.506059219171817</v>
      </c>
      <c r="V115" s="9">
        <f t="shared" ref="V115:V116" si="39">100-U115</f>
        <v>42.493940780828183</v>
      </c>
      <c r="W115" s="3" t="s">
        <v>7</v>
      </c>
      <c r="X115" s="9">
        <f>(V114+U115)/2</f>
        <v>55.950046007568119</v>
      </c>
    </row>
    <row r="116" spans="2:24" ht="15" customHeight="1" x14ac:dyDescent="0.25">
      <c r="B116" s="4" t="s">
        <v>132</v>
      </c>
      <c r="C116" s="10">
        <f>(100*F113)/(1+F113)</f>
        <v>44.751543204821168</v>
      </c>
      <c r="D116" s="11">
        <f t="shared" si="36"/>
        <v>55.248456795178832</v>
      </c>
      <c r="E116" s="4" t="s">
        <v>8</v>
      </c>
      <c r="F116" s="11">
        <f>(D115+C116)/2</f>
        <v>46.201310303643766</v>
      </c>
      <c r="G116" s="38"/>
      <c r="H116" s="4" t="s">
        <v>132</v>
      </c>
      <c r="I116" s="10">
        <f>(100*L113)/(1+L113)</f>
        <v>61.209619583238791</v>
      </c>
      <c r="J116" s="11">
        <f t="shared" si="37"/>
        <v>38.790380416761209</v>
      </c>
      <c r="K116" s="4" t="s">
        <v>8</v>
      </c>
      <c r="L116" s="11">
        <f>(J115+I116)/2</f>
        <v>52.353436208030018</v>
      </c>
      <c r="M116" s="38"/>
      <c r="N116" s="4" t="s">
        <v>132</v>
      </c>
      <c r="O116" s="10">
        <f>(100*R113)/(1+R113)</f>
        <v>57.210216237441216</v>
      </c>
      <c r="P116" s="11">
        <f t="shared" si="38"/>
        <v>42.789783762558784</v>
      </c>
      <c r="Q116" s="4" t="s">
        <v>8</v>
      </c>
      <c r="R116" s="11">
        <f>(P115+O116)/2</f>
        <v>48.096404127336228</v>
      </c>
      <c r="S116" s="38"/>
      <c r="T116" s="4" t="s">
        <v>132</v>
      </c>
      <c r="U116" s="10">
        <f>(100*X113)/(1+X113)</f>
        <v>61.196754616022972</v>
      </c>
      <c r="V116" s="11">
        <f t="shared" si="39"/>
        <v>38.803245383977028</v>
      </c>
      <c r="W116" s="4" t="s">
        <v>8</v>
      </c>
      <c r="X116" s="11">
        <f>(V115+U116)/2</f>
        <v>51.845347698425577</v>
      </c>
    </row>
    <row r="117" spans="2:24" ht="15" customHeight="1" x14ac:dyDescent="0.25">
      <c r="B117" s="46" t="s">
        <v>134</v>
      </c>
      <c r="C117" s="49">
        <f>SUM(C105:D107, C111:C113)</f>
        <v>263</v>
      </c>
      <c r="D117" s="50"/>
      <c r="E117" s="5" t="s">
        <v>135</v>
      </c>
      <c r="F117" s="15">
        <f>SQRT(((50-D114)^2+(50-D115)^2+(50-D116)^2)/2)</f>
        <v>10.515215714638789</v>
      </c>
      <c r="G117" s="38"/>
      <c r="H117" s="46" t="s">
        <v>134</v>
      </c>
      <c r="I117" s="49">
        <f>SUM(I105:J107, I111:I113)</f>
        <v>621</v>
      </c>
      <c r="J117" s="50"/>
      <c r="K117" s="5" t="s">
        <v>135</v>
      </c>
      <c r="L117" s="15">
        <f>SQRT(((50-J114)^2+(50-J115)^2+(50-J116)^2)/2)</f>
        <v>9.6609248997390456</v>
      </c>
      <c r="M117" s="38"/>
      <c r="N117" s="46" t="s">
        <v>134</v>
      </c>
      <c r="O117" s="49">
        <f>SUM(O105:P107, O111:O113)</f>
        <v>79</v>
      </c>
      <c r="P117" s="50"/>
      <c r="Q117" s="5" t="s">
        <v>135</v>
      </c>
      <c r="R117" s="15">
        <f>SQRT(((50-P114)^2+(50-P115)^2+(50-P116)^2)/2)</f>
        <v>10.41975865285688</v>
      </c>
      <c r="S117" s="38"/>
      <c r="T117" s="46" t="s">
        <v>134</v>
      </c>
      <c r="U117" s="49">
        <f>SUM(U105:V107, U111:U113)</f>
        <v>700</v>
      </c>
      <c r="V117" s="50"/>
      <c r="W117" s="5" t="s">
        <v>135</v>
      </c>
      <c r="X117" s="15">
        <f>SQRT(((50-V114)^2+(50-V115)^2+(50-V116)^2)/2)</f>
        <v>10.025361917286501</v>
      </c>
    </row>
    <row r="118" spans="2:24" ht="15" customHeight="1" x14ac:dyDescent="0.25">
      <c r="B118" s="47"/>
      <c r="C118" s="51"/>
      <c r="D118" s="52"/>
      <c r="E118" s="5" t="s">
        <v>136</v>
      </c>
      <c r="F118" s="15">
        <f>SQRT(((50-F114)^2+(50-F115)^2+(50-F116)^2)/2)</f>
        <v>8.2648678797248465</v>
      </c>
      <c r="G118" s="38"/>
      <c r="H118" s="47"/>
      <c r="I118" s="51"/>
      <c r="J118" s="52"/>
      <c r="K118" s="5" t="s">
        <v>136</v>
      </c>
      <c r="L118" s="15">
        <f>SQRT(((50-L114)^2+(50-L115)^2+(50-L116)^2)/2)</f>
        <v>6.8996484230908663</v>
      </c>
      <c r="M118" s="38"/>
      <c r="N118" s="47"/>
      <c r="O118" s="51"/>
      <c r="P118" s="52"/>
      <c r="Q118" s="5" t="s">
        <v>136</v>
      </c>
      <c r="R118" s="15">
        <f>SQRT(((50-R114)^2+(50-R115)^2+(50-R116)^2)/2)</f>
        <v>8.0358554936820248</v>
      </c>
      <c r="S118" s="38"/>
      <c r="T118" s="47"/>
      <c r="U118" s="51"/>
      <c r="V118" s="52"/>
      <c r="W118" s="5" t="s">
        <v>136</v>
      </c>
      <c r="X118" s="15">
        <f>SQRT(((50-X114)^2+(50-X115)^2+(50-X116)^2)/2)</f>
        <v>7.0560796003059707</v>
      </c>
    </row>
    <row r="119" spans="2:24" ht="15" customHeight="1" x14ac:dyDescent="0.25">
      <c r="B119" s="48"/>
      <c r="C119" s="53"/>
      <c r="D119" s="54"/>
      <c r="E119" s="5" t="s">
        <v>137</v>
      </c>
      <c r="F119" s="15">
        <f>SQRT(((2*F117^2)+(2*F118^2))/4)</f>
        <v>9.4572142461375481</v>
      </c>
      <c r="G119" s="38"/>
      <c r="H119" s="48"/>
      <c r="I119" s="53"/>
      <c r="J119" s="54"/>
      <c r="K119" s="5" t="s">
        <v>137</v>
      </c>
      <c r="L119" s="15">
        <f>SQRT(((2*L117^2)+(2*L118^2))/4)</f>
        <v>8.3945999988283582</v>
      </c>
      <c r="M119" s="38"/>
      <c r="N119" s="48"/>
      <c r="O119" s="53"/>
      <c r="P119" s="54"/>
      <c r="Q119" s="5" t="s">
        <v>137</v>
      </c>
      <c r="R119" s="15">
        <f>SQRT(((2*R117^2)+(2*R118^2))/4)</f>
        <v>9.3044705356921131</v>
      </c>
      <c r="S119" s="38"/>
      <c r="T119" s="48"/>
      <c r="U119" s="53"/>
      <c r="V119" s="54"/>
      <c r="W119" s="5" t="s">
        <v>137</v>
      </c>
      <c r="X119" s="15">
        <f>SQRT(((2*X117^2)+(2*X118^2))/4)</f>
        <v>8.6687986739349459</v>
      </c>
    </row>
    <row r="120" spans="2:24" ht="15" customHeight="1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ht="15" customHeight="1" x14ac:dyDescent="0.25">
      <c r="B121" s="39" t="s">
        <v>198</v>
      </c>
      <c r="C121" s="39"/>
      <c r="D121" s="39"/>
      <c r="E121" s="39"/>
      <c r="F121" s="39"/>
      <c r="G121" s="38"/>
      <c r="H121" s="39" t="s">
        <v>199</v>
      </c>
      <c r="I121" s="39"/>
      <c r="J121" s="39"/>
      <c r="K121" s="39"/>
      <c r="L121" s="39"/>
      <c r="M121" s="38"/>
      <c r="N121" s="39" t="s">
        <v>200</v>
      </c>
      <c r="O121" s="39"/>
      <c r="P121" s="39"/>
      <c r="Q121" s="39"/>
      <c r="R121" s="39"/>
      <c r="S121" s="38"/>
      <c r="T121" s="39" t="s">
        <v>201</v>
      </c>
      <c r="U121" s="39"/>
      <c r="V121" s="39"/>
      <c r="W121" s="39"/>
      <c r="X121" s="39"/>
    </row>
    <row r="122" spans="2:24" ht="15" customHeight="1" x14ac:dyDescent="0.25">
      <c r="B122" s="2" t="s">
        <v>161</v>
      </c>
      <c r="C122" s="33">
        <v>61</v>
      </c>
      <c r="D122" s="34">
        <v>58</v>
      </c>
      <c r="E122" s="2" t="s">
        <v>167</v>
      </c>
      <c r="F122" s="16">
        <f>C122+D122+C124+D124+C128*2</f>
        <v>252</v>
      </c>
      <c r="G122" s="38"/>
      <c r="H122" s="2" t="s">
        <v>161</v>
      </c>
      <c r="I122" s="33">
        <v>29</v>
      </c>
      <c r="J122" s="34">
        <v>23</v>
      </c>
      <c r="K122" s="2" t="s">
        <v>167</v>
      </c>
      <c r="L122" s="16">
        <f>I122+J122+I124+J124+I128*2</f>
        <v>133</v>
      </c>
      <c r="M122" s="38"/>
      <c r="N122" s="2" t="s">
        <v>161</v>
      </c>
      <c r="O122" s="33">
        <v>29</v>
      </c>
      <c r="P122" s="34">
        <v>26</v>
      </c>
      <c r="Q122" s="2" t="s">
        <v>167</v>
      </c>
      <c r="R122" s="16">
        <f>O122+P122+O124+P124+O128*2</f>
        <v>135</v>
      </c>
      <c r="S122" s="38"/>
      <c r="T122" s="2" t="s">
        <v>161</v>
      </c>
      <c r="U122" s="33">
        <f>I122+O122</f>
        <v>58</v>
      </c>
      <c r="V122" s="34">
        <f t="shared" ref="V122:V124" si="40">J122+P122</f>
        <v>49</v>
      </c>
      <c r="W122" s="2" t="s">
        <v>167</v>
      </c>
      <c r="X122" s="16">
        <f>U122+V122+U124+V124+U128*2</f>
        <v>268</v>
      </c>
    </row>
    <row r="123" spans="2:24" ht="15" customHeight="1" x14ac:dyDescent="0.25">
      <c r="B123" s="3" t="s">
        <v>162</v>
      </c>
      <c r="C123" s="35">
        <v>39</v>
      </c>
      <c r="D123" s="36">
        <v>34</v>
      </c>
      <c r="E123" s="3" t="s">
        <v>168</v>
      </c>
      <c r="F123" s="17">
        <f>SUM(C122:D123)+C129*2</f>
        <v>226</v>
      </c>
      <c r="G123" s="38"/>
      <c r="H123" s="3" t="s">
        <v>162</v>
      </c>
      <c r="I123" s="35">
        <v>16</v>
      </c>
      <c r="J123" s="36">
        <v>18</v>
      </c>
      <c r="K123" s="3" t="s">
        <v>168</v>
      </c>
      <c r="L123" s="17">
        <f>SUM(I122:J123)+I129*2</f>
        <v>128</v>
      </c>
      <c r="M123" s="38"/>
      <c r="N123" s="3" t="s">
        <v>162</v>
      </c>
      <c r="O123" s="35">
        <v>18</v>
      </c>
      <c r="P123" s="36">
        <v>18</v>
      </c>
      <c r="Q123" s="3" t="s">
        <v>168</v>
      </c>
      <c r="R123" s="17">
        <f>SUM(O122:P123)+O129*2</f>
        <v>137</v>
      </c>
      <c r="S123" s="38"/>
      <c r="T123" s="3" t="s">
        <v>162</v>
      </c>
      <c r="U123" s="35">
        <f t="shared" ref="U123:U124" si="41">I123+O123</f>
        <v>34</v>
      </c>
      <c r="V123" s="36">
        <f t="shared" si="40"/>
        <v>36</v>
      </c>
      <c r="W123" s="3" t="s">
        <v>168</v>
      </c>
      <c r="X123" s="17">
        <f>SUM(U122:V123)+U129*2</f>
        <v>265</v>
      </c>
    </row>
    <row r="124" spans="2:24" ht="15" customHeight="1" x14ac:dyDescent="0.25">
      <c r="B124" s="4" t="s">
        <v>132</v>
      </c>
      <c r="C124" s="31">
        <v>44</v>
      </c>
      <c r="D124" s="32">
        <v>33</v>
      </c>
      <c r="E124" s="4" t="s">
        <v>169</v>
      </c>
      <c r="F124" s="18">
        <f>SUM(C123:D124)+C130*2</f>
        <v>172</v>
      </c>
      <c r="G124" s="38"/>
      <c r="H124" s="4" t="s">
        <v>132</v>
      </c>
      <c r="I124" s="31">
        <v>12</v>
      </c>
      <c r="J124" s="32">
        <v>21</v>
      </c>
      <c r="K124" s="4" t="s">
        <v>169</v>
      </c>
      <c r="L124" s="18">
        <f>SUM(I123:J124)+I130*2</f>
        <v>93</v>
      </c>
      <c r="M124" s="38"/>
      <c r="N124" s="4" t="s">
        <v>132</v>
      </c>
      <c r="O124" s="31">
        <v>23</v>
      </c>
      <c r="P124" s="32">
        <v>15</v>
      </c>
      <c r="Q124" s="4" t="s">
        <v>169</v>
      </c>
      <c r="R124" s="18">
        <f>SUM(O123:P124)+O130*2</f>
        <v>84</v>
      </c>
      <c r="S124" s="38"/>
      <c r="T124" s="4" t="s">
        <v>132</v>
      </c>
      <c r="U124" s="31">
        <f t="shared" si="41"/>
        <v>35</v>
      </c>
      <c r="V124" s="32">
        <f t="shared" si="40"/>
        <v>36</v>
      </c>
      <c r="W124" s="4" t="s">
        <v>169</v>
      </c>
      <c r="X124" s="18">
        <f>SUM(U123:V124)+U130*2</f>
        <v>177</v>
      </c>
    </row>
    <row r="125" spans="2:24" ht="15" customHeight="1" x14ac:dyDescent="0.25">
      <c r="B125" s="2" t="s">
        <v>170</v>
      </c>
      <c r="C125" s="6">
        <f>C122/(C122+D122)*100</f>
        <v>51.260504201680668</v>
      </c>
      <c r="D125" s="7">
        <f>D122/(C122+D122)*100</f>
        <v>48.739495798319325</v>
      </c>
      <c r="E125" s="2" t="s">
        <v>171</v>
      </c>
      <c r="F125" s="12">
        <f>F122/SUM(F122:F124)*100</f>
        <v>38.769230769230766</v>
      </c>
      <c r="G125" s="38"/>
      <c r="H125" s="2" t="s">
        <v>170</v>
      </c>
      <c r="I125" s="6">
        <f>I122/(I122+J122)*100</f>
        <v>55.769230769230774</v>
      </c>
      <c r="J125" s="7">
        <f>J122/(I122+J122)*100</f>
        <v>44.230769230769226</v>
      </c>
      <c r="K125" s="2" t="s">
        <v>171</v>
      </c>
      <c r="L125" s="12">
        <f>L122/SUM(L122:L124)*100</f>
        <v>37.570621468926554</v>
      </c>
      <c r="M125" s="38"/>
      <c r="N125" s="2" t="s">
        <v>170</v>
      </c>
      <c r="O125" s="6">
        <f>O122/(O122+P122)*100</f>
        <v>52.72727272727272</v>
      </c>
      <c r="P125" s="7">
        <f>P122/(O122+P122)*100</f>
        <v>47.272727272727273</v>
      </c>
      <c r="Q125" s="2" t="s">
        <v>171</v>
      </c>
      <c r="R125" s="12">
        <f>R122/SUM(R122:R124)*100</f>
        <v>37.921348314606739</v>
      </c>
      <c r="S125" s="38"/>
      <c r="T125" s="2" t="s">
        <v>170</v>
      </c>
      <c r="U125" s="6">
        <f>U122/(U122+V122)*100</f>
        <v>54.205607476635507</v>
      </c>
      <c r="V125" s="7">
        <f>V122/(U122+V122)*100</f>
        <v>45.794392523364486</v>
      </c>
      <c r="W125" s="2" t="s">
        <v>171</v>
      </c>
      <c r="X125" s="12">
        <f>X122/SUM(X122:X124)*100</f>
        <v>37.74647887323944</v>
      </c>
    </row>
    <row r="126" spans="2:24" ht="15" customHeight="1" x14ac:dyDescent="0.25">
      <c r="B126" s="3" t="s">
        <v>172</v>
      </c>
      <c r="C126" s="8">
        <f>C123/(C123+D123)*100</f>
        <v>53.424657534246577</v>
      </c>
      <c r="D126" s="9">
        <f>D123/(C123+D123)*100</f>
        <v>46.575342465753423</v>
      </c>
      <c r="E126" s="3" t="s">
        <v>173</v>
      </c>
      <c r="F126" s="13">
        <f>F123/SUM(F122:F124)*100</f>
        <v>34.769230769230766</v>
      </c>
      <c r="G126" s="38"/>
      <c r="H126" s="3" t="s">
        <v>172</v>
      </c>
      <c r="I126" s="8">
        <f>I123/(I123+J123)*100</f>
        <v>47.058823529411761</v>
      </c>
      <c r="J126" s="9">
        <f>J123/(I123+J123)*100</f>
        <v>52.941176470588239</v>
      </c>
      <c r="K126" s="3" t="s">
        <v>173</v>
      </c>
      <c r="L126" s="13">
        <f>L123/SUM(L122:L124)*100</f>
        <v>36.158192090395481</v>
      </c>
      <c r="M126" s="38"/>
      <c r="N126" s="3" t="s">
        <v>172</v>
      </c>
      <c r="O126" s="8">
        <f>O123/(O123+P123)*100</f>
        <v>50</v>
      </c>
      <c r="P126" s="9">
        <f>P123/(O123+P123)*100</f>
        <v>50</v>
      </c>
      <c r="Q126" s="3" t="s">
        <v>173</v>
      </c>
      <c r="R126" s="13">
        <f>R123/SUM(R122:R124)*100</f>
        <v>38.483146067415731</v>
      </c>
      <c r="S126" s="38"/>
      <c r="T126" s="3" t="s">
        <v>172</v>
      </c>
      <c r="U126" s="8">
        <f>U123/(U123+V123)*100</f>
        <v>48.571428571428569</v>
      </c>
      <c r="V126" s="9">
        <f>V123/(U123+V123)*100</f>
        <v>51.428571428571423</v>
      </c>
      <c r="W126" s="3" t="s">
        <v>173</v>
      </c>
      <c r="X126" s="13">
        <f>X123/SUM(X122:X124)*100</f>
        <v>37.323943661971832</v>
      </c>
    </row>
    <row r="127" spans="2:24" ht="15" customHeight="1" x14ac:dyDescent="0.25">
      <c r="B127" s="4" t="s">
        <v>174</v>
      </c>
      <c r="C127" s="10">
        <f>C124/(C124+D124)*100</f>
        <v>57.142857142857139</v>
      </c>
      <c r="D127" s="11">
        <f>D124/(C124+D124)*100</f>
        <v>42.857142857142854</v>
      </c>
      <c r="E127" s="4" t="s">
        <v>175</v>
      </c>
      <c r="F127" s="14">
        <f>F124/SUM(F122:F124)*100</f>
        <v>26.461538461538463</v>
      </c>
      <c r="G127" s="38"/>
      <c r="H127" s="4" t="s">
        <v>174</v>
      </c>
      <c r="I127" s="10">
        <f>I124/(I124+J124)*100</f>
        <v>36.363636363636367</v>
      </c>
      <c r="J127" s="11">
        <f>J124/(I124+J124)*100</f>
        <v>63.636363636363633</v>
      </c>
      <c r="K127" s="4" t="s">
        <v>175</v>
      </c>
      <c r="L127" s="14">
        <f>L124/SUM(L122:L124)*100</f>
        <v>26.271186440677969</v>
      </c>
      <c r="M127" s="38"/>
      <c r="N127" s="4" t="s">
        <v>174</v>
      </c>
      <c r="O127" s="10">
        <f>O124/(O124+P124)*100</f>
        <v>60.526315789473685</v>
      </c>
      <c r="P127" s="11">
        <f>P124/(O124+P124)*100</f>
        <v>39.473684210526315</v>
      </c>
      <c r="Q127" s="4" t="s">
        <v>175</v>
      </c>
      <c r="R127" s="14">
        <f>R124/SUM(R122:R124)*100</f>
        <v>23.595505617977526</v>
      </c>
      <c r="S127" s="38"/>
      <c r="T127" s="4" t="s">
        <v>174</v>
      </c>
      <c r="U127" s="10">
        <f>U124/(U124+V124)*100</f>
        <v>49.295774647887328</v>
      </c>
      <c r="V127" s="11">
        <f>V124/(U124+V124)*100</f>
        <v>50.704225352112672</v>
      </c>
      <c r="W127" s="4" t="s">
        <v>175</v>
      </c>
      <c r="X127" s="14">
        <f>X124/SUM(X122:X124)*100</f>
        <v>24.929577464788732</v>
      </c>
    </row>
    <row r="128" spans="2:24" ht="15" customHeight="1" x14ac:dyDescent="0.25">
      <c r="B128" s="2" t="s">
        <v>176</v>
      </c>
      <c r="C128" s="40">
        <v>28</v>
      </c>
      <c r="D128" s="41"/>
      <c r="E128" s="2" t="s">
        <v>177</v>
      </c>
      <c r="F128" s="12">
        <f>SQRT(5+F122)/SQRT(5+F123)*((5+C122)/(5+D122))</f>
        <v>1.1050042739846038</v>
      </c>
      <c r="G128" s="38"/>
      <c r="H128" s="2" t="s">
        <v>176</v>
      </c>
      <c r="I128" s="40">
        <v>24</v>
      </c>
      <c r="J128" s="41"/>
      <c r="K128" s="2" t="s">
        <v>177</v>
      </c>
      <c r="L128" s="12">
        <f>SQRT(5+L122)/SQRT(5+L123)*((5+I122)/(5+J122))</f>
        <v>1.2369000538173418</v>
      </c>
      <c r="M128" s="38"/>
      <c r="N128" s="2" t="s">
        <v>176</v>
      </c>
      <c r="O128" s="40">
        <v>21</v>
      </c>
      <c r="P128" s="41"/>
      <c r="Q128" s="2" t="s">
        <v>177</v>
      </c>
      <c r="R128" s="12">
        <f>SQRT(5+R122)/SQRT(5+R123)*((5+O122)/(5+P122))</f>
        <v>1.0890230420508773</v>
      </c>
      <c r="S128" s="38"/>
      <c r="T128" s="2" t="s">
        <v>176</v>
      </c>
      <c r="U128" s="40">
        <f t="shared" ref="U128:U130" si="42">I128+O128</f>
        <v>45</v>
      </c>
      <c r="V128" s="41">
        <f t="shared" ref="V128:V130" si="43">J128+P128</f>
        <v>0</v>
      </c>
      <c r="W128" s="2" t="s">
        <v>177</v>
      </c>
      <c r="X128" s="12">
        <f>SQRT(5+X122)/SQRT(5+X123)*((5+U122)/(5+V122))</f>
        <v>1.1731302433665389</v>
      </c>
    </row>
    <row r="129" spans="2:24" ht="15" customHeight="1" x14ac:dyDescent="0.25">
      <c r="B129" s="3" t="s">
        <v>178</v>
      </c>
      <c r="C129" s="42">
        <v>17</v>
      </c>
      <c r="D129" s="43"/>
      <c r="E129" s="3" t="s">
        <v>179</v>
      </c>
      <c r="F129" s="13">
        <f>SQRT(5+F123)/SQRT(5+F124)*((5+C123)/(5+D123))</f>
        <v>1.2888649879375405</v>
      </c>
      <c r="G129" s="38"/>
      <c r="H129" s="3" t="s">
        <v>178</v>
      </c>
      <c r="I129" s="42">
        <v>21</v>
      </c>
      <c r="J129" s="43"/>
      <c r="K129" s="3" t="s">
        <v>179</v>
      </c>
      <c r="L129" s="13">
        <f>SQRT(5+L123)/SQRT(5+L124)*((5+I123)/(5+J123))</f>
        <v>1.063663462845658</v>
      </c>
      <c r="M129" s="38"/>
      <c r="N129" s="3" t="s">
        <v>178</v>
      </c>
      <c r="O129" s="42">
        <v>23</v>
      </c>
      <c r="P129" s="43"/>
      <c r="Q129" s="3" t="s">
        <v>179</v>
      </c>
      <c r="R129" s="13">
        <f>SQRT(5+R123)/SQRT(5+R124)*((5+O123)/(5+P123))</f>
        <v>1.2631332542441942</v>
      </c>
      <c r="S129" s="38"/>
      <c r="T129" s="3" t="s">
        <v>178</v>
      </c>
      <c r="U129" s="42">
        <f t="shared" si="42"/>
        <v>44</v>
      </c>
      <c r="V129" s="43">
        <f t="shared" si="43"/>
        <v>0</v>
      </c>
      <c r="W129" s="3" t="s">
        <v>179</v>
      </c>
      <c r="X129" s="13">
        <f>SQRT(5+X123)/SQRT(5+X124)*((5+U123)/(5+V123))</f>
        <v>1.1585824307818848</v>
      </c>
    </row>
    <row r="130" spans="2:24" ht="15" customHeight="1" x14ac:dyDescent="0.25">
      <c r="B130" s="4" t="s">
        <v>180</v>
      </c>
      <c r="C130" s="44">
        <v>11</v>
      </c>
      <c r="D130" s="45"/>
      <c r="E130" s="4" t="s">
        <v>181</v>
      </c>
      <c r="F130" s="14">
        <f>SQRT(5+F124)/SQRT(5+F122)*((5+C124)/(5+D124))</f>
        <v>1.0701201824611568</v>
      </c>
      <c r="G130" s="38"/>
      <c r="H130" s="4" t="s">
        <v>180</v>
      </c>
      <c r="I130" s="44">
        <v>13</v>
      </c>
      <c r="J130" s="45"/>
      <c r="K130" s="4" t="s">
        <v>181</v>
      </c>
      <c r="L130" s="14">
        <f>SQRT(5+L124)/SQRT(5+L122)*((5+I124)/(5+J124))</f>
        <v>0.55099678912332828</v>
      </c>
      <c r="M130" s="38"/>
      <c r="N130" s="4" t="s">
        <v>180</v>
      </c>
      <c r="O130" s="44">
        <v>5</v>
      </c>
      <c r="P130" s="45"/>
      <c r="Q130" s="4" t="s">
        <v>181</v>
      </c>
      <c r="R130" s="14">
        <f>SQRT(5+R124)/SQRT(5+R122)*((5+O124)/(5+P124))</f>
        <v>1.1162437009900659</v>
      </c>
      <c r="S130" s="38"/>
      <c r="T130" s="4" t="s">
        <v>180</v>
      </c>
      <c r="U130" s="44">
        <f t="shared" si="42"/>
        <v>18</v>
      </c>
      <c r="V130" s="45">
        <f t="shared" si="43"/>
        <v>0</v>
      </c>
      <c r="W130" s="4" t="s">
        <v>181</v>
      </c>
      <c r="X130" s="14">
        <f>SQRT(5+X124)/SQRT(5+X122)*((5+U124)/(5+V124))</f>
        <v>0.79658203017339135</v>
      </c>
    </row>
    <row r="131" spans="2:24" ht="15" customHeight="1" x14ac:dyDescent="0.25">
      <c r="B131" s="2" t="s">
        <v>161</v>
      </c>
      <c r="C131" s="6">
        <f>(100*F128)/(1+F128)</f>
        <v>52.494158213413954</v>
      </c>
      <c r="D131" s="7">
        <f>100-C131</f>
        <v>47.505841786586046</v>
      </c>
      <c r="E131" s="2" t="s">
        <v>6</v>
      </c>
      <c r="F131" s="7">
        <f>(C131+D133)/2</f>
        <v>50.400266164936227</v>
      </c>
      <c r="G131" s="38"/>
      <c r="H131" s="2" t="s">
        <v>161</v>
      </c>
      <c r="I131" s="6">
        <f>(100*L128)/(1+L128)</f>
        <v>55.29527578608316</v>
      </c>
      <c r="J131" s="7">
        <f>100-I131</f>
        <v>44.70472421391684</v>
      </c>
      <c r="K131" s="2" t="s">
        <v>6</v>
      </c>
      <c r="L131" s="7">
        <f>(I131+J133)/2</f>
        <v>59.884970910514525</v>
      </c>
      <c r="M131" s="38"/>
      <c r="N131" s="2" t="s">
        <v>161</v>
      </c>
      <c r="O131" s="6">
        <f>(100*R128)/(1+R128)</f>
        <v>52.130733846848322</v>
      </c>
      <c r="P131" s="7">
        <f>100-O131</f>
        <v>47.869266153151678</v>
      </c>
      <c r="Q131" s="2" t="s">
        <v>6</v>
      </c>
      <c r="R131" s="7">
        <f>(O131+P133)/2</f>
        <v>49.692135417340026</v>
      </c>
      <c r="S131" s="38"/>
      <c r="T131" s="2" t="s">
        <v>161</v>
      </c>
      <c r="U131" s="6">
        <f>(100*X128)/(1+X128)</f>
        <v>53.983429982970819</v>
      </c>
      <c r="V131" s="7">
        <f>100-U131</f>
        <v>46.016570017029181</v>
      </c>
      <c r="W131" s="2" t="s">
        <v>6</v>
      </c>
      <c r="X131" s="7">
        <f>(U131+V133)/2</f>
        <v>54.822339566514927</v>
      </c>
    </row>
    <row r="132" spans="2:24" ht="15" customHeight="1" x14ac:dyDescent="0.25">
      <c r="B132" s="3" t="s">
        <v>162</v>
      </c>
      <c r="C132" s="8">
        <f>(100*F129)/(1+F129)</f>
        <v>56.310223395872555</v>
      </c>
      <c r="D132" s="9">
        <f t="shared" ref="D132:D133" si="44">100-C132</f>
        <v>43.689776604127445</v>
      </c>
      <c r="E132" s="3" t="s">
        <v>7</v>
      </c>
      <c r="F132" s="9">
        <f>(D131+C132)/2</f>
        <v>51.908032591229301</v>
      </c>
      <c r="G132" s="38"/>
      <c r="H132" s="3" t="s">
        <v>162</v>
      </c>
      <c r="I132" s="8">
        <f>(100*L129)/(1+L129)</f>
        <v>51.542486553448754</v>
      </c>
      <c r="J132" s="9">
        <f t="shared" ref="J132:J133" si="45">100-I132</f>
        <v>48.457513446551246</v>
      </c>
      <c r="K132" s="3" t="s">
        <v>7</v>
      </c>
      <c r="L132" s="9">
        <f>(J131+I132)/2</f>
        <v>48.123605383682801</v>
      </c>
      <c r="M132" s="38"/>
      <c r="N132" s="3" t="s">
        <v>162</v>
      </c>
      <c r="O132" s="8">
        <f>(100*R129)/(1+R129)</f>
        <v>55.813472400503237</v>
      </c>
      <c r="P132" s="9">
        <f t="shared" ref="P132:P133" si="46">100-O132</f>
        <v>44.186527599496763</v>
      </c>
      <c r="Q132" s="3" t="s">
        <v>7</v>
      </c>
      <c r="R132" s="9">
        <f>(P131+O132)/2</f>
        <v>51.841369276827457</v>
      </c>
      <c r="S132" s="38"/>
      <c r="T132" s="3" t="s">
        <v>162</v>
      </c>
      <c r="U132" s="8">
        <f>(100*X129)/(1+X129)</f>
        <v>53.673300322481609</v>
      </c>
      <c r="V132" s="9">
        <f t="shared" ref="V132:V133" si="47">100-U132</f>
        <v>46.326699677518391</v>
      </c>
      <c r="W132" s="3" t="s">
        <v>7</v>
      </c>
      <c r="X132" s="9">
        <f>(V131+U132)/2</f>
        <v>49.844935169755395</v>
      </c>
    </row>
    <row r="133" spans="2:24" ht="15" customHeight="1" x14ac:dyDescent="0.25">
      <c r="B133" s="4" t="s">
        <v>132</v>
      </c>
      <c r="C133" s="10">
        <f>(100*F130)/(1+F130)</f>
        <v>51.693625883541493</v>
      </c>
      <c r="D133" s="11">
        <f t="shared" si="44"/>
        <v>48.306374116458507</v>
      </c>
      <c r="E133" s="4" t="s">
        <v>8</v>
      </c>
      <c r="F133" s="11">
        <f>(D132+C133)/2</f>
        <v>47.691701243834473</v>
      </c>
      <c r="G133" s="38"/>
      <c r="H133" s="4" t="s">
        <v>132</v>
      </c>
      <c r="I133" s="10">
        <f>(100*L130)/(1+L130)</f>
        <v>35.525333965054102</v>
      </c>
      <c r="J133" s="11">
        <f t="shared" si="45"/>
        <v>64.474666034945898</v>
      </c>
      <c r="K133" s="4" t="s">
        <v>8</v>
      </c>
      <c r="L133" s="11">
        <f>(J132+I133)/2</f>
        <v>41.991423705802674</v>
      </c>
      <c r="M133" s="38"/>
      <c r="N133" s="4" t="s">
        <v>132</v>
      </c>
      <c r="O133" s="10">
        <f>(100*R130)/(1+R130)</f>
        <v>52.746463012168263</v>
      </c>
      <c r="P133" s="11">
        <f t="shared" si="46"/>
        <v>47.253536987831737</v>
      </c>
      <c r="Q133" s="4" t="s">
        <v>8</v>
      </c>
      <c r="R133" s="11">
        <f>(P132+O133)/2</f>
        <v>48.46649530583251</v>
      </c>
      <c r="S133" s="38"/>
      <c r="T133" s="4" t="s">
        <v>132</v>
      </c>
      <c r="U133" s="10">
        <f>(100*X130)/(1+X130)</f>
        <v>44.338750849940972</v>
      </c>
      <c r="V133" s="11">
        <f t="shared" si="47"/>
        <v>55.661249150059028</v>
      </c>
      <c r="W133" s="4" t="s">
        <v>8</v>
      </c>
      <c r="X133" s="11">
        <f>(V132+U133)/2</f>
        <v>45.332725263729685</v>
      </c>
    </row>
    <row r="134" spans="2:24" ht="15" customHeight="1" x14ac:dyDescent="0.25">
      <c r="B134" s="46" t="s">
        <v>134</v>
      </c>
      <c r="C134" s="49">
        <f>SUM(C122:D124, C128:C130)</f>
        <v>325</v>
      </c>
      <c r="D134" s="50"/>
      <c r="E134" s="5" t="s">
        <v>135</v>
      </c>
      <c r="F134" s="15">
        <f>SQRT(((50-D131)^2+(50-D132)^2+(50-D133)^2)/2)</f>
        <v>4.9451043028817576</v>
      </c>
      <c r="G134" s="38"/>
      <c r="H134" s="46" t="s">
        <v>134</v>
      </c>
      <c r="I134" s="49">
        <f>SUM(I122:J124, I128:I130)</f>
        <v>177</v>
      </c>
      <c r="J134" s="50"/>
      <c r="K134" s="5" t="s">
        <v>135</v>
      </c>
      <c r="L134" s="15">
        <f>SQRT(((50-J131)^2+(50-J132)^2+(50-J133)^2)/2)</f>
        <v>10.952971451653319</v>
      </c>
      <c r="M134" s="38"/>
      <c r="N134" s="46" t="s">
        <v>134</v>
      </c>
      <c r="O134" s="49">
        <f>SUM(O122:P124, O128:O130)</f>
        <v>178</v>
      </c>
      <c r="P134" s="50"/>
      <c r="Q134" s="5" t="s">
        <v>135</v>
      </c>
      <c r="R134" s="15">
        <f>SQRT(((50-P131)^2+(50-P132)^2+(50-P133)^2)/2)</f>
        <v>4.7895483688301068</v>
      </c>
      <c r="S134" s="38"/>
      <c r="T134" s="46" t="s">
        <v>134</v>
      </c>
      <c r="U134" s="49">
        <f>SUM(U122:V124, U128:U130)</f>
        <v>355</v>
      </c>
      <c r="V134" s="50"/>
      <c r="W134" s="5" t="s">
        <v>135</v>
      </c>
      <c r="X134" s="15">
        <f>SQRT(((50-V131)^2+(50-V132)^2+(50-V133)^2)/2)</f>
        <v>5.5412359464030434</v>
      </c>
    </row>
    <row r="135" spans="2:24" ht="15" customHeight="1" x14ac:dyDescent="0.25">
      <c r="B135" s="47"/>
      <c r="C135" s="51"/>
      <c r="D135" s="52"/>
      <c r="E135" s="5" t="s">
        <v>136</v>
      </c>
      <c r="F135" s="15">
        <f>SQRT(((50-F131)^2+(50-F132)^2+(50-F133)^2)/2)</f>
        <v>2.1364742591125774</v>
      </c>
      <c r="G135" s="38"/>
      <c r="H135" s="47"/>
      <c r="I135" s="51"/>
      <c r="J135" s="52"/>
      <c r="K135" s="5" t="s">
        <v>136</v>
      </c>
      <c r="L135" s="15">
        <f>SQRT(((50-L131)^2+(50-L132)^2+(50-L133)^2)/2)</f>
        <v>9.0931512941840431</v>
      </c>
      <c r="M135" s="38"/>
      <c r="N135" s="47"/>
      <c r="O135" s="51"/>
      <c r="P135" s="52"/>
      <c r="Q135" s="5" t="s">
        <v>136</v>
      </c>
      <c r="R135" s="15">
        <f>SQRT(((50-R131)^2+(50-R132)^2+(50-R133)^2)/2)</f>
        <v>1.7083702850866671</v>
      </c>
      <c r="S135" s="38"/>
      <c r="T135" s="47"/>
      <c r="U135" s="51"/>
      <c r="V135" s="52"/>
      <c r="W135" s="5" t="s">
        <v>136</v>
      </c>
      <c r="X135" s="15">
        <f>SQRT(((50-X131)^2+(50-X132)^2+(50-X133)^2)/2)</f>
        <v>4.7467071460214028</v>
      </c>
    </row>
    <row r="136" spans="2:24" ht="15" customHeight="1" x14ac:dyDescent="0.25">
      <c r="B136" s="48"/>
      <c r="C136" s="53"/>
      <c r="D136" s="54"/>
      <c r="E136" s="5" t="s">
        <v>137</v>
      </c>
      <c r="F136" s="15">
        <f>SQRT(((2*F134^2)+(2*F135^2))/4)</f>
        <v>3.809106117334506</v>
      </c>
      <c r="G136" s="38"/>
      <c r="H136" s="48"/>
      <c r="I136" s="53"/>
      <c r="J136" s="54"/>
      <c r="K136" s="5" t="s">
        <v>137</v>
      </c>
      <c r="L136" s="15">
        <f>SQRT(((2*L134^2)+(2*L135^2))/4)</f>
        <v>10.066106101160804</v>
      </c>
      <c r="M136" s="38"/>
      <c r="N136" s="48"/>
      <c r="O136" s="53"/>
      <c r="P136" s="54"/>
      <c r="Q136" s="5" t="s">
        <v>137</v>
      </c>
      <c r="R136" s="15">
        <f>SQRT(((2*R134^2)+(2*R135^2))/4)</f>
        <v>3.595712906248929</v>
      </c>
      <c r="S136" s="38"/>
      <c r="T136" s="48"/>
      <c r="U136" s="53"/>
      <c r="V136" s="54"/>
      <c r="W136" s="5" t="s">
        <v>137</v>
      </c>
      <c r="X136" s="15">
        <f>SQRT(((2*X134^2)+(2*X135^2))/4)</f>
        <v>5.1592889308411429</v>
      </c>
    </row>
    <row r="137" spans="2:24" ht="15" customHeight="1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ht="15" customHeight="1" x14ac:dyDescent="0.25">
      <c r="B138" s="39" t="s">
        <v>202</v>
      </c>
      <c r="C138" s="39"/>
      <c r="D138" s="39"/>
      <c r="E138" s="39"/>
      <c r="F138" s="39"/>
      <c r="G138" s="38"/>
      <c r="H138" s="39" t="s">
        <v>203</v>
      </c>
      <c r="I138" s="39"/>
      <c r="J138" s="39"/>
      <c r="K138" s="39"/>
      <c r="L138" s="39"/>
      <c r="M138" s="38"/>
      <c r="N138" s="39" t="s">
        <v>204</v>
      </c>
      <c r="O138" s="39"/>
      <c r="P138" s="39"/>
      <c r="Q138" s="39"/>
      <c r="R138" s="39"/>
      <c r="S138" s="38"/>
      <c r="T138" s="39" t="s">
        <v>205</v>
      </c>
      <c r="U138" s="39"/>
      <c r="V138" s="39"/>
      <c r="W138" s="39"/>
      <c r="X138" s="39"/>
    </row>
    <row r="139" spans="2:24" ht="15" customHeight="1" x14ac:dyDescent="0.25">
      <c r="B139" s="2" t="s">
        <v>161</v>
      </c>
      <c r="C139" s="33">
        <v>22</v>
      </c>
      <c r="D139" s="34">
        <v>7</v>
      </c>
      <c r="E139" s="2" t="s">
        <v>167</v>
      </c>
      <c r="F139" s="16">
        <f>C139+D139+C141+D141+C145*2</f>
        <v>70</v>
      </c>
      <c r="G139" s="38"/>
      <c r="H139" s="2" t="s">
        <v>161</v>
      </c>
      <c r="I139" s="33">
        <v>14</v>
      </c>
      <c r="J139" s="34">
        <v>7</v>
      </c>
      <c r="K139" s="2" t="s">
        <v>167</v>
      </c>
      <c r="L139" s="16">
        <f>I139+J139+I141+J141+I145*2</f>
        <v>70</v>
      </c>
      <c r="M139" s="38"/>
      <c r="N139" s="2" t="s">
        <v>161</v>
      </c>
      <c r="O139" s="33">
        <f>I139+'Lesser than 50'!C88</f>
        <v>16</v>
      </c>
      <c r="P139" s="34">
        <f>J139+'Lesser than 50'!D88</f>
        <v>9</v>
      </c>
      <c r="Q139" s="2" t="s">
        <v>167</v>
      </c>
      <c r="R139" s="16">
        <f>O139+P139+O141+P141+O145*2</f>
        <v>86</v>
      </c>
      <c r="S139" s="38"/>
      <c r="T139" s="2" t="s">
        <v>161</v>
      </c>
      <c r="U139" s="33">
        <v>140</v>
      </c>
      <c r="V139" s="34">
        <v>114</v>
      </c>
      <c r="W139" s="2" t="s">
        <v>167</v>
      </c>
      <c r="X139" s="16">
        <f>U139+V139+U141+V141+U145*2</f>
        <v>688</v>
      </c>
    </row>
    <row r="140" spans="2:24" ht="15" customHeight="1" x14ac:dyDescent="0.25">
      <c r="B140" s="3" t="s">
        <v>162</v>
      </c>
      <c r="C140" s="35">
        <v>5</v>
      </c>
      <c r="D140" s="36">
        <v>5</v>
      </c>
      <c r="E140" s="3" t="s">
        <v>168</v>
      </c>
      <c r="F140" s="17">
        <f>SUM(C139:D140)+C146*2</f>
        <v>61</v>
      </c>
      <c r="G140" s="38"/>
      <c r="H140" s="3" t="s">
        <v>162</v>
      </c>
      <c r="I140" s="35">
        <v>4</v>
      </c>
      <c r="J140" s="36">
        <v>9</v>
      </c>
      <c r="K140" s="3" t="s">
        <v>168</v>
      </c>
      <c r="L140" s="17">
        <f>SUM(I139:J140)+I146*2</f>
        <v>38</v>
      </c>
      <c r="M140" s="38"/>
      <c r="N140" s="3" t="s">
        <v>162</v>
      </c>
      <c r="O140" s="35">
        <f>I140+'Lesser than 50'!C89</f>
        <v>8</v>
      </c>
      <c r="P140" s="36">
        <f>J140+'Lesser than 50'!D89</f>
        <v>10</v>
      </c>
      <c r="Q140" s="3" t="s">
        <v>168</v>
      </c>
      <c r="R140" s="17">
        <f>SUM(O139:P140)+O146*2</f>
        <v>49</v>
      </c>
      <c r="S140" s="38"/>
      <c r="T140" s="3" t="s">
        <v>162</v>
      </c>
      <c r="U140" s="35">
        <v>141</v>
      </c>
      <c r="V140" s="36">
        <v>103</v>
      </c>
      <c r="W140" s="3" t="s">
        <v>168</v>
      </c>
      <c r="X140" s="17">
        <f>SUM(U139:V140)+U146*2</f>
        <v>610</v>
      </c>
    </row>
    <row r="141" spans="2:24" ht="15" customHeight="1" x14ac:dyDescent="0.25">
      <c r="B141" s="4" t="s">
        <v>132</v>
      </c>
      <c r="C141" s="31">
        <v>10</v>
      </c>
      <c r="D141" s="32">
        <v>3</v>
      </c>
      <c r="E141" s="4" t="s">
        <v>169</v>
      </c>
      <c r="F141" s="18">
        <f>SUM(C140:D141)+C147*2</f>
        <v>39</v>
      </c>
      <c r="G141" s="38"/>
      <c r="H141" s="4" t="s">
        <v>132</v>
      </c>
      <c r="I141" s="31">
        <v>10</v>
      </c>
      <c r="J141" s="32">
        <v>9</v>
      </c>
      <c r="K141" s="4" t="s">
        <v>169</v>
      </c>
      <c r="L141" s="18">
        <f>SUM(I140:J141)+I147*2</f>
        <v>42</v>
      </c>
      <c r="M141" s="38"/>
      <c r="N141" s="4" t="s">
        <v>132</v>
      </c>
      <c r="O141" s="31">
        <f>I141+'Lesser than 50'!C90</f>
        <v>17</v>
      </c>
      <c r="P141" s="32">
        <f>J141+'Lesser than 50'!D90</f>
        <v>10</v>
      </c>
      <c r="Q141" s="4" t="s">
        <v>169</v>
      </c>
      <c r="R141" s="18">
        <f>SUM(O140:P141)+O147*2</f>
        <v>61</v>
      </c>
      <c r="S141" s="38"/>
      <c r="T141" s="4" t="s">
        <v>132</v>
      </c>
      <c r="U141" s="31">
        <v>163</v>
      </c>
      <c r="V141" s="32">
        <v>125</v>
      </c>
      <c r="W141" s="4" t="s">
        <v>169</v>
      </c>
      <c r="X141" s="18">
        <f>SUM(U140:V141)+U147*2</f>
        <v>716</v>
      </c>
    </row>
    <row r="142" spans="2:24" ht="15" customHeight="1" x14ac:dyDescent="0.25">
      <c r="B142" s="2" t="s">
        <v>170</v>
      </c>
      <c r="C142" s="6">
        <f>C139/(C139+D139)*100</f>
        <v>75.862068965517238</v>
      </c>
      <c r="D142" s="7">
        <f>D139/(C139+D139)*100</f>
        <v>24.137931034482758</v>
      </c>
      <c r="E142" s="2" t="s">
        <v>171</v>
      </c>
      <c r="F142" s="12">
        <f>F139/SUM(F139:F141)*100</f>
        <v>41.17647058823529</v>
      </c>
      <c r="G142" s="38"/>
      <c r="H142" s="2" t="s">
        <v>170</v>
      </c>
      <c r="I142" s="6">
        <f>I139/(I139+J139)*100</f>
        <v>66.666666666666657</v>
      </c>
      <c r="J142" s="7">
        <f>J139/(I139+J139)*100</f>
        <v>33.333333333333329</v>
      </c>
      <c r="K142" s="2" t="s">
        <v>171</v>
      </c>
      <c r="L142" s="12">
        <f>L139/SUM(L139:L141)*100</f>
        <v>46.666666666666664</v>
      </c>
      <c r="M142" s="38"/>
      <c r="N142" s="2" t="s">
        <v>170</v>
      </c>
      <c r="O142" s="6">
        <f>O139/(O139+P139)*100</f>
        <v>64</v>
      </c>
      <c r="P142" s="7">
        <f>P139/(O139+P139)*100</f>
        <v>36</v>
      </c>
      <c r="Q142" s="2" t="s">
        <v>171</v>
      </c>
      <c r="R142" s="12">
        <f>R139/SUM(R139:R141)*100</f>
        <v>43.877551020408163</v>
      </c>
      <c r="S142" s="38"/>
      <c r="T142" s="2" t="s">
        <v>170</v>
      </c>
      <c r="U142" s="6">
        <f>U139/(U139+V139)*100</f>
        <v>55.118110236220474</v>
      </c>
      <c r="V142" s="7">
        <f>V139/(U139+V139)*100</f>
        <v>44.881889763779526</v>
      </c>
      <c r="W142" s="2" t="s">
        <v>171</v>
      </c>
      <c r="X142" s="12">
        <f>X139/SUM(X139:X141)*100</f>
        <v>34.160873882820262</v>
      </c>
    </row>
    <row r="143" spans="2:24" ht="15" customHeight="1" x14ac:dyDescent="0.25">
      <c r="B143" s="3" t="s">
        <v>172</v>
      </c>
      <c r="C143" s="8">
        <f>C140/(C140+D140)*100</f>
        <v>50</v>
      </c>
      <c r="D143" s="9">
        <f>D140/(C140+D140)*100</f>
        <v>50</v>
      </c>
      <c r="E143" s="3" t="s">
        <v>173</v>
      </c>
      <c r="F143" s="13">
        <f>F140/SUM(F139:F141)*100</f>
        <v>35.882352941176471</v>
      </c>
      <c r="G143" s="38"/>
      <c r="H143" s="3" t="s">
        <v>172</v>
      </c>
      <c r="I143" s="8">
        <f>I140/(I140+J140)*100</f>
        <v>30.76923076923077</v>
      </c>
      <c r="J143" s="9">
        <f>J140/(I140+J140)*100</f>
        <v>69.230769230769226</v>
      </c>
      <c r="K143" s="3" t="s">
        <v>173</v>
      </c>
      <c r="L143" s="13">
        <f>L140/SUM(L139:L141)*100</f>
        <v>25.333333333333336</v>
      </c>
      <c r="M143" s="38"/>
      <c r="N143" s="3" t="s">
        <v>172</v>
      </c>
      <c r="O143" s="8">
        <f>O140/(O140+P140)*100</f>
        <v>44.444444444444443</v>
      </c>
      <c r="P143" s="9">
        <f>P140/(O140+P140)*100</f>
        <v>55.555555555555557</v>
      </c>
      <c r="Q143" s="3" t="s">
        <v>173</v>
      </c>
      <c r="R143" s="13">
        <f>R140/SUM(R139:R141)*100</f>
        <v>25</v>
      </c>
      <c r="S143" s="38"/>
      <c r="T143" s="3" t="s">
        <v>172</v>
      </c>
      <c r="U143" s="8">
        <f>U140/(U140+V140)*100</f>
        <v>57.786885245901644</v>
      </c>
      <c r="V143" s="9">
        <f>V140/(U140+V140)*100</f>
        <v>42.213114754098363</v>
      </c>
      <c r="W143" s="3" t="s">
        <v>173</v>
      </c>
      <c r="X143" s="13">
        <f>X140/SUM(X139:X141)*100</f>
        <v>30.287984111221451</v>
      </c>
    </row>
    <row r="144" spans="2:24" ht="15" customHeight="1" x14ac:dyDescent="0.25">
      <c r="B144" s="4" t="s">
        <v>174</v>
      </c>
      <c r="C144" s="10">
        <f>C141/(C141+D141)*100</f>
        <v>76.923076923076934</v>
      </c>
      <c r="D144" s="11">
        <f>D141/(C141+D141)*100</f>
        <v>23.076923076923077</v>
      </c>
      <c r="E144" s="4" t="s">
        <v>175</v>
      </c>
      <c r="F144" s="14">
        <f>F141/SUM(F139:F141)*100</f>
        <v>22.941176470588236</v>
      </c>
      <c r="G144" s="38"/>
      <c r="H144" s="4" t="s">
        <v>174</v>
      </c>
      <c r="I144" s="10">
        <f>I141/(I141+J141)*100</f>
        <v>52.631578947368418</v>
      </c>
      <c r="J144" s="11">
        <f>J141/(I141+J141)*100</f>
        <v>47.368421052631575</v>
      </c>
      <c r="K144" s="4" t="s">
        <v>175</v>
      </c>
      <c r="L144" s="14">
        <f>L141/SUM(L139:L141)*100</f>
        <v>28.000000000000004</v>
      </c>
      <c r="M144" s="38"/>
      <c r="N144" s="4" t="s">
        <v>174</v>
      </c>
      <c r="O144" s="10">
        <f>O141/(O141+P141)*100</f>
        <v>62.962962962962962</v>
      </c>
      <c r="P144" s="11">
        <f>P141/(O141+P141)*100</f>
        <v>37.037037037037038</v>
      </c>
      <c r="Q144" s="4" t="s">
        <v>175</v>
      </c>
      <c r="R144" s="14">
        <f>R141/SUM(R139:R141)*100</f>
        <v>31.122448979591837</v>
      </c>
      <c r="S144" s="38"/>
      <c r="T144" s="4" t="s">
        <v>174</v>
      </c>
      <c r="U144" s="10">
        <f>U141/(U141+V141)*100</f>
        <v>56.597222222222221</v>
      </c>
      <c r="V144" s="11">
        <f>V141/(U141+V141)*100</f>
        <v>43.402777777777779</v>
      </c>
      <c r="W144" s="4" t="s">
        <v>175</v>
      </c>
      <c r="X144" s="14">
        <f>X141/SUM(X139:X141)*100</f>
        <v>35.55114200595829</v>
      </c>
    </row>
    <row r="145" spans="2:24" ht="15" customHeight="1" x14ac:dyDescent="0.25">
      <c r="B145" s="2" t="s">
        <v>176</v>
      </c>
      <c r="C145" s="40">
        <v>14</v>
      </c>
      <c r="D145" s="41"/>
      <c r="E145" s="2" t="s">
        <v>177</v>
      </c>
      <c r="F145" s="12">
        <f>SQRT(5+F139)/SQRT(5+F140)*((5+C139)/(5+D139))</f>
        <v>2.3985080590006174</v>
      </c>
      <c r="G145" s="38"/>
      <c r="H145" s="2" t="s">
        <v>176</v>
      </c>
      <c r="I145" s="40">
        <v>15</v>
      </c>
      <c r="J145" s="41"/>
      <c r="K145" s="2" t="s">
        <v>177</v>
      </c>
      <c r="L145" s="12">
        <f>SQRT(5+L139)/SQRT(5+L140)*((5+I139)/(5+J139))</f>
        <v>2.0910709025233567</v>
      </c>
      <c r="M145" s="38"/>
      <c r="N145" s="2" t="s">
        <v>176</v>
      </c>
      <c r="O145" s="40">
        <f>I145+'Lesser than 50'!C94</f>
        <v>17</v>
      </c>
      <c r="P145" s="41">
        <f>J145+'Lesser than 50'!D94</f>
        <v>0</v>
      </c>
      <c r="Q145" s="2" t="s">
        <v>177</v>
      </c>
      <c r="R145" s="12">
        <f>SQRT(5+R139)/SQRT(5+R140)*((5+O139)/(5+P139))</f>
        <v>1.9472202409246537</v>
      </c>
      <c r="S145" s="38"/>
      <c r="T145" s="2" t="s">
        <v>176</v>
      </c>
      <c r="U145" s="40">
        <v>73</v>
      </c>
      <c r="V145" s="41"/>
      <c r="W145" s="2" t="s">
        <v>177</v>
      </c>
      <c r="X145" s="12">
        <f>SQRT(5+X139)/SQRT(5+X140)*((5+U139)/(5+V139))</f>
        <v>1.2934513554282185</v>
      </c>
    </row>
    <row r="146" spans="2:24" ht="15" customHeight="1" x14ac:dyDescent="0.25">
      <c r="B146" s="3" t="s">
        <v>178</v>
      </c>
      <c r="C146" s="42">
        <v>11</v>
      </c>
      <c r="D146" s="43"/>
      <c r="E146" s="3" t="s">
        <v>179</v>
      </c>
      <c r="F146" s="13">
        <f>SQRT(5+F140)/SQRT(5+F141)*((5+C140)/(5+D140))</f>
        <v>1.2247448713915892</v>
      </c>
      <c r="G146" s="38"/>
      <c r="H146" s="3" t="s">
        <v>178</v>
      </c>
      <c r="I146" s="42">
        <v>2</v>
      </c>
      <c r="J146" s="43"/>
      <c r="K146" s="3" t="s">
        <v>179</v>
      </c>
      <c r="L146" s="13">
        <f>SQRT(5+L140)/SQRT(5+L141)*((5+I140)/(5+J140))</f>
        <v>0.61489331652553558</v>
      </c>
      <c r="M146" s="38"/>
      <c r="N146" s="3" t="s">
        <v>178</v>
      </c>
      <c r="O146" s="42">
        <f>I146+'Lesser than 50'!C95</f>
        <v>3</v>
      </c>
      <c r="P146" s="43">
        <f>J146+'Lesser than 50'!D95</f>
        <v>0</v>
      </c>
      <c r="Q146" s="3" t="s">
        <v>179</v>
      </c>
      <c r="R146" s="13">
        <f>SQRT(5+R140)/SQRT(5+R141)*((5+O140)/(5+P140))</f>
        <v>0.78392949590218541</v>
      </c>
      <c r="S146" s="38"/>
      <c r="T146" s="3" t="s">
        <v>178</v>
      </c>
      <c r="U146" s="42">
        <v>56</v>
      </c>
      <c r="V146" s="43"/>
      <c r="W146" s="3" t="s">
        <v>179</v>
      </c>
      <c r="X146" s="13">
        <f>SQRT(5+X140)/SQRT(5+X141)*((5+U140)/(5+V140))</f>
        <v>1.2485301255538019</v>
      </c>
    </row>
    <row r="147" spans="2:24" ht="15" customHeight="1" x14ac:dyDescent="0.25">
      <c r="B147" s="4" t="s">
        <v>180</v>
      </c>
      <c r="C147" s="44">
        <v>8</v>
      </c>
      <c r="D147" s="45"/>
      <c r="E147" s="4" t="s">
        <v>181</v>
      </c>
      <c r="F147" s="14">
        <f>SQRT(5+F141)/SQRT(5+F139)*((5+C141)/(5+D141))</f>
        <v>1.4361406616345069</v>
      </c>
      <c r="G147" s="38"/>
      <c r="H147" s="4" t="s">
        <v>180</v>
      </c>
      <c r="I147" s="44">
        <v>5</v>
      </c>
      <c r="J147" s="45"/>
      <c r="K147" s="4" t="s">
        <v>181</v>
      </c>
      <c r="L147" s="14">
        <f>SQRT(5+L141)/SQRT(5+L139)*((5+I141)/(5+J141))</f>
        <v>0.84816729193127971</v>
      </c>
      <c r="M147" s="38"/>
      <c r="N147" s="4" t="s">
        <v>180</v>
      </c>
      <c r="O147" s="44">
        <f>I147+'Lesser than 50'!C96</f>
        <v>8</v>
      </c>
      <c r="P147" s="45">
        <f>J147+'Lesser than 50'!D96</f>
        <v>0</v>
      </c>
      <c r="Q147" s="4" t="s">
        <v>181</v>
      </c>
      <c r="R147" s="14">
        <f>SQRT(5+R141)/SQRT(5+R139)*((5+O141)/(5+P141))</f>
        <v>1.2490582533038721</v>
      </c>
      <c r="S147" s="38"/>
      <c r="T147" s="4" t="s">
        <v>180</v>
      </c>
      <c r="U147" s="44">
        <v>92</v>
      </c>
      <c r="V147" s="45"/>
      <c r="W147" s="4" t="s">
        <v>181</v>
      </c>
      <c r="X147" s="14">
        <f>SQRT(5+X141)/SQRT(5+X139)*((5+U141)/(5+V141))</f>
        <v>1.3181564056833326</v>
      </c>
    </row>
    <row r="148" spans="2:24" ht="15" customHeight="1" x14ac:dyDescent="0.25">
      <c r="B148" s="2" t="s">
        <v>161</v>
      </c>
      <c r="C148" s="6">
        <f>(100*F145)/(1+F145)</f>
        <v>70.575323564362392</v>
      </c>
      <c r="D148" s="7">
        <f>100-C148</f>
        <v>29.424676435637608</v>
      </c>
      <c r="E148" s="2" t="s">
        <v>6</v>
      </c>
      <c r="F148" s="7">
        <f>(C148+D150)/2</f>
        <v>55.811928212040357</v>
      </c>
      <c r="G148" s="38"/>
      <c r="H148" s="2" t="s">
        <v>161</v>
      </c>
      <c r="I148" s="6">
        <f>(100*L145)/(1+L145)</f>
        <v>67.648752437750204</v>
      </c>
      <c r="J148" s="7">
        <f>100-I148</f>
        <v>32.351247562249796</v>
      </c>
      <c r="K148" s="2" t="s">
        <v>6</v>
      </c>
      <c r="L148" s="7">
        <f>(I148+J150)/2</f>
        <v>60.878204202028883</v>
      </c>
      <c r="M148" s="38"/>
      <c r="N148" s="2" t="s">
        <v>161</v>
      </c>
      <c r="O148" s="6">
        <f>(100*R145)/(1+R145)</f>
        <v>66.069722713146732</v>
      </c>
      <c r="P148" s="7">
        <f>100-O148</f>
        <v>33.930277286853268</v>
      </c>
      <c r="Q148" s="2" t="s">
        <v>6</v>
      </c>
      <c r="R148" s="7">
        <f>(O148+P150)/2</f>
        <v>55.266388675418874</v>
      </c>
      <c r="S148" s="38"/>
      <c r="T148" s="2" t="s">
        <v>161</v>
      </c>
      <c r="U148" s="6">
        <f>(100*X145)/(1+X145)</f>
        <v>56.397592753246492</v>
      </c>
      <c r="V148" s="7">
        <f>100-U148</f>
        <v>43.602407246753508</v>
      </c>
      <c r="W148" s="2" t="s">
        <v>6</v>
      </c>
      <c r="X148" s="7">
        <f>(U148+V150)/2</f>
        <v>49.767660270973501</v>
      </c>
    </row>
    <row r="149" spans="2:24" ht="15" customHeight="1" x14ac:dyDescent="0.25">
      <c r="B149" s="3" t="s">
        <v>162</v>
      </c>
      <c r="C149" s="8">
        <f>(100*F146)/(1+F146)</f>
        <v>55.051025721682187</v>
      </c>
      <c r="D149" s="9">
        <f t="shared" ref="D149:D150" si="48">100-C149</f>
        <v>44.948974278317813</v>
      </c>
      <c r="E149" s="3" t="s">
        <v>7</v>
      </c>
      <c r="F149" s="9">
        <f>(D148+C149)/2</f>
        <v>42.237851078659901</v>
      </c>
      <c r="G149" s="38"/>
      <c r="H149" s="3" t="s">
        <v>162</v>
      </c>
      <c r="I149" s="8">
        <f>(100*L146)/(1+L146)</f>
        <v>38.076404814683784</v>
      </c>
      <c r="J149" s="9">
        <f t="shared" ref="J149:J150" si="49">100-I149</f>
        <v>61.923595185316216</v>
      </c>
      <c r="K149" s="3" t="s">
        <v>7</v>
      </c>
      <c r="L149" s="9">
        <f>(J148+I149)/2</f>
        <v>35.21382618846679</v>
      </c>
      <c r="M149" s="38"/>
      <c r="N149" s="3" t="s">
        <v>162</v>
      </c>
      <c r="O149" s="8">
        <f>(100*R146)/(1+R146)</f>
        <v>43.943972993491499</v>
      </c>
      <c r="P149" s="9">
        <f t="shared" ref="P149:P150" si="50">100-O149</f>
        <v>56.056027006508501</v>
      </c>
      <c r="Q149" s="3" t="s">
        <v>7</v>
      </c>
      <c r="R149" s="9">
        <f>(P148+O149)/2</f>
        <v>38.937125140172384</v>
      </c>
      <c r="S149" s="38"/>
      <c r="T149" s="3" t="s">
        <v>162</v>
      </c>
      <c r="U149" s="8">
        <f>(100*X146)/(1+X146)</f>
        <v>55.526502018570696</v>
      </c>
      <c r="V149" s="9">
        <f t="shared" ref="V149:V150" si="51">100-U149</f>
        <v>44.473497981429304</v>
      </c>
      <c r="W149" s="3" t="s">
        <v>7</v>
      </c>
      <c r="X149" s="9">
        <f>(V148+U149)/2</f>
        <v>49.564454632662105</v>
      </c>
    </row>
    <row r="150" spans="2:24" ht="15" customHeight="1" x14ac:dyDescent="0.25">
      <c r="B150" s="4" t="s">
        <v>132</v>
      </c>
      <c r="C150" s="10">
        <f>(100*F147)/(1+F147)</f>
        <v>58.951467140281672</v>
      </c>
      <c r="D150" s="11">
        <f t="shared" si="48"/>
        <v>41.048532859718328</v>
      </c>
      <c r="E150" s="4" t="s">
        <v>8</v>
      </c>
      <c r="F150" s="11">
        <f>(D149+C150)/2</f>
        <v>51.950220709299742</v>
      </c>
      <c r="G150" s="38"/>
      <c r="H150" s="4" t="s">
        <v>132</v>
      </c>
      <c r="I150" s="10">
        <f>(100*L147)/(1+L147)</f>
        <v>45.892344033692432</v>
      </c>
      <c r="J150" s="11">
        <f t="shared" si="49"/>
        <v>54.107655966307568</v>
      </c>
      <c r="K150" s="4" t="s">
        <v>8</v>
      </c>
      <c r="L150" s="11">
        <f>(J149+I150)/2</f>
        <v>53.90796960950432</v>
      </c>
      <c r="M150" s="38"/>
      <c r="N150" s="4" t="s">
        <v>132</v>
      </c>
      <c r="O150" s="10">
        <f>(100*R147)/(1+R147)</f>
        <v>55.536945362308984</v>
      </c>
      <c r="P150" s="11">
        <f t="shared" si="50"/>
        <v>44.463054637691016</v>
      </c>
      <c r="Q150" s="4" t="s">
        <v>8</v>
      </c>
      <c r="R150" s="11">
        <f>(P149+O150)/2</f>
        <v>55.796486184408742</v>
      </c>
      <c r="S150" s="38"/>
      <c r="T150" s="4" t="s">
        <v>132</v>
      </c>
      <c r="U150" s="10">
        <f>(100*X147)/(1+X147)</f>
        <v>56.862272211299491</v>
      </c>
      <c r="V150" s="11">
        <f t="shared" si="51"/>
        <v>43.137727788700509</v>
      </c>
      <c r="W150" s="4" t="s">
        <v>8</v>
      </c>
      <c r="X150" s="11">
        <f>(V149+U150)/2</f>
        <v>50.667885096364401</v>
      </c>
    </row>
    <row r="151" spans="2:24" ht="15" customHeight="1" x14ac:dyDescent="0.25">
      <c r="B151" s="46" t="s">
        <v>134</v>
      </c>
      <c r="C151" s="49">
        <f>SUM(C139:D141, C145:C147)</f>
        <v>85</v>
      </c>
      <c r="D151" s="50"/>
      <c r="E151" s="5" t="s">
        <v>135</v>
      </c>
      <c r="F151" s="15">
        <f>SQRT(((50-D148)^2+(50-D149)^2+(50-D150)^2)/2)</f>
        <v>16.263234066181976</v>
      </c>
      <c r="G151" s="38"/>
      <c r="H151" s="46" t="s">
        <v>134</v>
      </c>
      <c r="I151" s="49">
        <f>SUM(I139:J141, I145:I147)</f>
        <v>75</v>
      </c>
      <c r="J151" s="50"/>
      <c r="K151" s="5" t="s">
        <v>135</v>
      </c>
      <c r="L151" s="15">
        <f>SQRT(((50-J148)^2+(50-J149)^2+(50-J150)^2)/2)</f>
        <v>15.338243417840127</v>
      </c>
      <c r="M151" s="38"/>
      <c r="N151" s="46" t="s">
        <v>134</v>
      </c>
      <c r="O151" s="49">
        <f>SUM(O139:P141, O145:O147)</f>
        <v>98</v>
      </c>
      <c r="P151" s="50"/>
      <c r="Q151" s="5" t="s">
        <v>135</v>
      </c>
      <c r="R151" s="15">
        <f>SQRT(((50-P148)^2+(50-P149)^2+(50-P150)^2)/2)</f>
        <v>12.758707127412622</v>
      </c>
      <c r="S151" s="38"/>
      <c r="T151" s="46" t="s">
        <v>134</v>
      </c>
      <c r="U151" s="49">
        <f>SUM(U139:V141, U145:U147)</f>
        <v>1007</v>
      </c>
      <c r="V151" s="50"/>
      <c r="W151" s="5" t="s">
        <v>135</v>
      </c>
      <c r="X151" s="15">
        <f>SQRT(((50-V148)^2+(50-V149)^2+(50-V150)^2)/2)</f>
        <v>7.6994219750456336</v>
      </c>
    </row>
    <row r="152" spans="2:24" ht="15" customHeight="1" x14ac:dyDescent="0.25">
      <c r="B152" s="47"/>
      <c r="C152" s="51"/>
      <c r="D152" s="52"/>
      <c r="E152" s="5" t="s">
        <v>136</v>
      </c>
      <c r="F152" s="15">
        <f>SQRT(((50-F148)^2+(50-F149)^2+(50-F150)^2)/2)</f>
        <v>6.9940269599835494</v>
      </c>
      <c r="G152" s="38"/>
      <c r="H152" s="47"/>
      <c r="I152" s="51"/>
      <c r="J152" s="52"/>
      <c r="K152" s="5" t="s">
        <v>136</v>
      </c>
      <c r="L152" s="15">
        <f>SQRT(((50-L148)^2+(50-L149)^2+(50-L150)^2)/2)</f>
        <v>13.270992598798305</v>
      </c>
      <c r="M152" s="38"/>
      <c r="N152" s="47"/>
      <c r="O152" s="51"/>
      <c r="P152" s="52"/>
      <c r="Q152" s="5" t="s">
        <v>136</v>
      </c>
      <c r="R152" s="15">
        <f>SQRT(((50-R148)^2+(50-R149)^2+(50-R150)^2)/2)</f>
        <v>9.5843962233107689</v>
      </c>
      <c r="S152" s="38"/>
      <c r="T152" s="47"/>
      <c r="U152" s="51"/>
      <c r="V152" s="52"/>
      <c r="W152" s="5" t="s">
        <v>136</v>
      </c>
      <c r="X152" s="15">
        <f>SQRT(((50-X148)^2+(50-X149)^2+(50-X150)^2)/2)</f>
        <v>0.58726144886212894</v>
      </c>
    </row>
    <row r="153" spans="2:24" ht="15" customHeight="1" x14ac:dyDescent="0.25">
      <c r="B153" s="48"/>
      <c r="C153" s="53"/>
      <c r="D153" s="54"/>
      <c r="E153" s="5" t="s">
        <v>137</v>
      </c>
      <c r="F153" s="15">
        <f>SQRT(((2*F151^2)+(2*F152^2))/4)</f>
        <v>12.5181707011927</v>
      </c>
      <c r="G153" s="38"/>
      <c r="H153" s="48"/>
      <c r="I153" s="53"/>
      <c r="J153" s="54"/>
      <c r="K153" s="5" t="s">
        <v>137</v>
      </c>
      <c r="L153" s="15">
        <f>SQRT(((2*L151^2)+(2*L152^2))/4)</f>
        <v>14.341913326022357</v>
      </c>
      <c r="M153" s="38"/>
      <c r="N153" s="48"/>
      <c r="O153" s="53"/>
      <c r="P153" s="54"/>
      <c r="Q153" s="5" t="s">
        <v>137</v>
      </c>
      <c r="R153" s="15">
        <f>SQRT(((2*R151^2)+(2*R152^2))/4)</f>
        <v>11.283732948995722</v>
      </c>
      <c r="S153" s="38"/>
      <c r="T153" s="48"/>
      <c r="U153" s="53"/>
      <c r="V153" s="54"/>
      <c r="W153" s="5" t="s">
        <v>137</v>
      </c>
      <c r="X153" s="15">
        <f>SQRT(((2*X151^2)+(2*X152^2))/4)</f>
        <v>5.4601270479328248</v>
      </c>
    </row>
    <row r="154" spans="2:24" ht="15" customHeight="1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ht="15" customHeight="1" x14ac:dyDescent="0.25">
      <c r="B155" s="39" t="s">
        <v>206</v>
      </c>
      <c r="C155" s="39"/>
      <c r="D155" s="39"/>
      <c r="E155" s="39"/>
      <c r="F155" s="39"/>
      <c r="G155" s="38"/>
      <c r="H155" s="39" t="s">
        <v>207</v>
      </c>
      <c r="I155" s="39"/>
      <c r="J155" s="39"/>
      <c r="K155" s="39"/>
      <c r="L155" s="39"/>
      <c r="M155" s="38"/>
      <c r="N155" s="39" t="s">
        <v>208</v>
      </c>
      <c r="O155" s="39"/>
      <c r="P155" s="39"/>
      <c r="Q155" s="39"/>
      <c r="R155" s="39"/>
      <c r="S155" s="38"/>
      <c r="T155" s="39" t="s">
        <v>209</v>
      </c>
      <c r="U155" s="39"/>
      <c r="V155" s="39"/>
      <c r="W155" s="39"/>
      <c r="X155" s="39"/>
    </row>
    <row r="156" spans="2:24" ht="15" customHeight="1" x14ac:dyDescent="0.25">
      <c r="B156" s="2" t="s">
        <v>161</v>
      </c>
      <c r="C156" s="33">
        <v>18</v>
      </c>
      <c r="D156" s="34">
        <v>13</v>
      </c>
      <c r="E156" s="2" t="s">
        <v>167</v>
      </c>
      <c r="F156" s="16">
        <f>C156+D156+C158+D158+C162*2</f>
        <v>67</v>
      </c>
      <c r="G156" s="38"/>
      <c r="H156" s="2" t="s">
        <v>161</v>
      </c>
      <c r="I156" s="33">
        <v>120</v>
      </c>
      <c r="J156" s="34">
        <v>76</v>
      </c>
      <c r="K156" s="2" t="s">
        <v>167</v>
      </c>
      <c r="L156" s="16">
        <f>I156+J156+I158+J158+I162*2</f>
        <v>441</v>
      </c>
      <c r="M156" s="38"/>
      <c r="N156" s="2" t="s">
        <v>161</v>
      </c>
      <c r="O156" s="33">
        <v>7</v>
      </c>
      <c r="P156" s="34">
        <v>10</v>
      </c>
      <c r="Q156" s="2" t="s">
        <v>167</v>
      </c>
      <c r="R156" s="16">
        <f>O156+P156+O158+P158+O162*2</f>
        <v>111</v>
      </c>
      <c r="S156" s="38"/>
      <c r="T156" s="2" t="s">
        <v>161</v>
      </c>
      <c r="U156" s="33">
        <f>I156+O156</f>
        <v>127</v>
      </c>
      <c r="V156" s="34">
        <f t="shared" ref="V156:V158" si="52">J156+P156</f>
        <v>86</v>
      </c>
      <c r="W156" s="2" t="s">
        <v>167</v>
      </c>
      <c r="X156" s="16">
        <f>U156+V156+U158+V158+U162*2</f>
        <v>552</v>
      </c>
    </row>
    <row r="157" spans="2:24" ht="15" customHeight="1" x14ac:dyDescent="0.25">
      <c r="B157" s="3" t="s">
        <v>162</v>
      </c>
      <c r="C157" s="35">
        <v>13</v>
      </c>
      <c r="D157" s="36">
        <v>22</v>
      </c>
      <c r="E157" s="3" t="s">
        <v>168</v>
      </c>
      <c r="F157" s="17">
        <f>SUM(C156:D157)+C163*2</f>
        <v>78</v>
      </c>
      <c r="G157" s="38"/>
      <c r="H157" s="3" t="s">
        <v>162</v>
      </c>
      <c r="I157" s="35">
        <v>53</v>
      </c>
      <c r="J157" s="36">
        <v>79</v>
      </c>
      <c r="K157" s="3" t="s">
        <v>168</v>
      </c>
      <c r="L157" s="17">
        <f>SUM(I156:J157)+I163*2</f>
        <v>388</v>
      </c>
      <c r="M157" s="38"/>
      <c r="N157" s="3" t="s">
        <v>162</v>
      </c>
      <c r="O157" s="35">
        <v>3</v>
      </c>
      <c r="P157" s="36">
        <v>5</v>
      </c>
      <c r="Q157" s="3" t="s">
        <v>168</v>
      </c>
      <c r="R157" s="17">
        <f>SUM(O156:P157)+O163*2</f>
        <v>27</v>
      </c>
      <c r="S157" s="38"/>
      <c r="T157" s="3" t="s">
        <v>162</v>
      </c>
      <c r="U157" s="35">
        <f t="shared" ref="U157:U158" si="53">I157+O157</f>
        <v>56</v>
      </c>
      <c r="V157" s="36">
        <f t="shared" si="52"/>
        <v>84</v>
      </c>
      <c r="W157" s="3" t="s">
        <v>168</v>
      </c>
      <c r="X157" s="17">
        <f>SUM(U156:V157)+U163*2</f>
        <v>415</v>
      </c>
    </row>
    <row r="158" spans="2:24" ht="15" customHeight="1" x14ac:dyDescent="0.25">
      <c r="B158" s="4" t="s">
        <v>132</v>
      </c>
      <c r="C158" s="31">
        <v>19</v>
      </c>
      <c r="D158" s="32">
        <v>13</v>
      </c>
      <c r="E158" s="4" t="s">
        <v>169</v>
      </c>
      <c r="F158" s="18">
        <f>SUM(C157:D158)+C164*2</f>
        <v>79</v>
      </c>
      <c r="G158" s="38"/>
      <c r="H158" s="4" t="s">
        <v>132</v>
      </c>
      <c r="I158" s="31">
        <v>88</v>
      </c>
      <c r="J158" s="32">
        <v>71</v>
      </c>
      <c r="K158" s="4" t="s">
        <v>169</v>
      </c>
      <c r="L158" s="18">
        <f>SUM(I157:J158)+I164*2</f>
        <v>379</v>
      </c>
      <c r="M158" s="38"/>
      <c r="N158" s="4" t="s">
        <v>132</v>
      </c>
      <c r="O158" s="31">
        <v>9</v>
      </c>
      <c r="P158" s="32">
        <v>15</v>
      </c>
      <c r="Q158" s="4" t="s">
        <v>169</v>
      </c>
      <c r="R158" s="18">
        <f>SUM(O157:P158)+O164*2</f>
        <v>52</v>
      </c>
      <c r="S158" s="38"/>
      <c r="T158" s="4" t="s">
        <v>132</v>
      </c>
      <c r="U158" s="31">
        <f t="shared" si="53"/>
        <v>97</v>
      </c>
      <c r="V158" s="32">
        <f t="shared" si="52"/>
        <v>86</v>
      </c>
      <c r="W158" s="4" t="s">
        <v>169</v>
      </c>
      <c r="X158" s="18">
        <f>SUM(U157:V158)+U164*2</f>
        <v>431</v>
      </c>
    </row>
    <row r="159" spans="2:24" ht="15" customHeight="1" x14ac:dyDescent="0.25">
      <c r="B159" s="2" t="s">
        <v>170</v>
      </c>
      <c r="C159" s="6">
        <f>C156/(C156+D156)*100</f>
        <v>58.064516129032263</v>
      </c>
      <c r="D159" s="7">
        <f>D156/(C156+D156)*100</f>
        <v>41.935483870967744</v>
      </c>
      <c r="E159" s="2" t="s">
        <v>171</v>
      </c>
      <c r="F159" s="12">
        <f>F156/SUM(F156:F158)*100</f>
        <v>29.910714285714285</v>
      </c>
      <c r="G159" s="38"/>
      <c r="H159" s="2" t="s">
        <v>170</v>
      </c>
      <c r="I159" s="6">
        <f>I156/(I156+J156)*100</f>
        <v>61.224489795918366</v>
      </c>
      <c r="J159" s="7">
        <f>J156/(I156+J156)*100</f>
        <v>38.775510204081634</v>
      </c>
      <c r="K159" s="2" t="s">
        <v>171</v>
      </c>
      <c r="L159" s="12">
        <f>L156/SUM(L156:L158)*100</f>
        <v>36.506622516556291</v>
      </c>
      <c r="M159" s="38"/>
      <c r="N159" s="2" t="s">
        <v>170</v>
      </c>
      <c r="O159" s="6">
        <f>O156/(O156+P156)*100</f>
        <v>41.17647058823529</v>
      </c>
      <c r="P159" s="7">
        <f>P156/(O156+P156)*100</f>
        <v>58.82352941176471</v>
      </c>
      <c r="Q159" s="2" t="s">
        <v>171</v>
      </c>
      <c r="R159" s="12">
        <f>R156/SUM(R156:R158)*100</f>
        <v>58.421052631578952</v>
      </c>
      <c r="S159" s="38"/>
      <c r="T159" s="2" t="s">
        <v>170</v>
      </c>
      <c r="U159" s="6">
        <f>U156/(U156+V156)*100</f>
        <v>59.624413145539904</v>
      </c>
      <c r="V159" s="7">
        <f>V156/(U156+V156)*100</f>
        <v>40.375586854460096</v>
      </c>
      <c r="W159" s="2" t="s">
        <v>171</v>
      </c>
      <c r="X159" s="12">
        <f>X156/SUM(X156:X158)*100</f>
        <v>39.484978540772531</v>
      </c>
    </row>
    <row r="160" spans="2:24" ht="15" customHeight="1" x14ac:dyDescent="0.25">
      <c r="B160" s="3" t="s">
        <v>172</v>
      </c>
      <c r="C160" s="8">
        <f>C157/(C157+D157)*100</f>
        <v>37.142857142857146</v>
      </c>
      <c r="D160" s="9">
        <f>D157/(C157+D157)*100</f>
        <v>62.857142857142854</v>
      </c>
      <c r="E160" s="3" t="s">
        <v>173</v>
      </c>
      <c r="F160" s="13">
        <f>F157/SUM(F156:F158)*100</f>
        <v>34.821428571428569</v>
      </c>
      <c r="G160" s="38"/>
      <c r="H160" s="3" t="s">
        <v>172</v>
      </c>
      <c r="I160" s="8">
        <f>I157/(I157+J157)*100</f>
        <v>40.151515151515149</v>
      </c>
      <c r="J160" s="9">
        <f>J157/(I157+J157)*100</f>
        <v>59.848484848484851</v>
      </c>
      <c r="K160" s="3" t="s">
        <v>173</v>
      </c>
      <c r="L160" s="13">
        <f>L157/SUM(L156:L158)*100</f>
        <v>32.119205298013242</v>
      </c>
      <c r="M160" s="38"/>
      <c r="N160" s="3" t="s">
        <v>172</v>
      </c>
      <c r="O160" s="8">
        <f>O157/(O157+P157)*100</f>
        <v>37.5</v>
      </c>
      <c r="P160" s="9">
        <f>P157/(O157+P157)*100</f>
        <v>62.5</v>
      </c>
      <c r="Q160" s="3" t="s">
        <v>173</v>
      </c>
      <c r="R160" s="13">
        <f>R157/SUM(R156:R158)*100</f>
        <v>14.210526315789473</v>
      </c>
      <c r="S160" s="38"/>
      <c r="T160" s="3" t="s">
        <v>172</v>
      </c>
      <c r="U160" s="8">
        <f>U157/(U157+V157)*100</f>
        <v>40</v>
      </c>
      <c r="V160" s="9">
        <f>V157/(U157+V157)*100</f>
        <v>60</v>
      </c>
      <c r="W160" s="3" t="s">
        <v>173</v>
      </c>
      <c r="X160" s="13">
        <f>X157/SUM(X156:X158)*100</f>
        <v>29.685264663805437</v>
      </c>
    </row>
    <row r="161" spans="2:24" ht="15" customHeight="1" x14ac:dyDescent="0.25">
      <c r="B161" s="4" t="s">
        <v>174</v>
      </c>
      <c r="C161" s="10">
        <f>C158/(C158+D158)*100</f>
        <v>59.375</v>
      </c>
      <c r="D161" s="11">
        <f>D158/(C158+D158)*100</f>
        <v>40.625</v>
      </c>
      <c r="E161" s="4" t="s">
        <v>175</v>
      </c>
      <c r="F161" s="14">
        <f>F158/SUM(F156:F158)*100</f>
        <v>35.267857142857146</v>
      </c>
      <c r="G161" s="38"/>
      <c r="H161" s="4" t="s">
        <v>174</v>
      </c>
      <c r="I161" s="10">
        <f>I158/(I158+J158)*100</f>
        <v>55.345911949685537</v>
      </c>
      <c r="J161" s="11">
        <f>J158/(I158+J158)*100</f>
        <v>44.654088050314463</v>
      </c>
      <c r="K161" s="4" t="s">
        <v>175</v>
      </c>
      <c r="L161" s="14">
        <f>L158/SUM(L156:L158)*100</f>
        <v>31.374172185430467</v>
      </c>
      <c r="M161" s="38"/>
      <c r="N161" s="4" t="s">
        <v>174</v>
      </c>
      <c r="O161" s="10">
        <f>O158/(O158+P158)*100</f>
        <v>37.5</v>
      </c>
      <c r="P161" s="11">
        <f>P158/(O158+P158)*100</f>
        <v>62.5</v>
      </c>
      <c r="Q161" s="4" t="s">
        <v>175</v>
      </c>
      <c r="R161" s="14">
        <f>R158/SUM(R156:R158)*100</f>
        <v>27.368421052631582</v>
      </c>
      <c r="S161" s="38"/>
      <c r="T161" s="4" t="s">
        <v>174</v>
      </c>
      <c r="U161" s="10">
        <f>U158/(U158+V158)*100</f>
        <v>53.005464480874323</v>
      </c>
      <c r="V161" s="11">
        <f>V158/(U158+V158)*100</f>
        <v>46.994535519125684</v>
      </c>
      <c r="W161" s="4" t="s">
        <v>175</v>
      </c>
      <c r="X161" s="14">
        <f>X158/SUM(X156:X158)*100</f>
        <v>30.829756795422032</v>
      </c>
    </row>
    <row r="162" spans="2:24" ht="15" customHeight="1" x14ac:dyDescent="0.25">
      <c r="B162" s="2" t="s">
        <v>176</v>
      </c>
      <c r="C162" s="40">
        <v>2</v>
      </c>
      <c r="D162" s="41"/>
      <c r="E162" s="2" t="s">
        <v>177</v>
      </c>
      <c r="F162" s="12">
        <f>SQRT(5+F156)/SQRT(5+F157)*((5+C156)/(5+D156))</f>
        <v>1.1900974727497102</v>
      </c>
      <c r="G162" s="38"/>
      <c r="H162" s="2" t="s">
        <v>176</v>
      </c>
      <c r="I162" s="40">
        <v>43</v>
      </c>
      <c r="J162" s="41"/>
      <c r="K162" s="2" t="s">
        <v>177</v>
      </c>
      <c r="L162" s="12">
        <f>SQRT(5+L156)/SQRT(5+L157)*((5+I156)/(5+J156))</f>
        <v>1.6439785559210347</v>
      </c>
      <c r="M162" s="38"/>
      <c r="N162" s="2" t="s">
        <v>176</v>
      </c>
      <c r="O162" s="40">
        <v>35</v>
      </c>
      <c r="P162" s="41"/>
      <c r="Q162" s="2" t="s">
        <v>177</v>
      </c>
      <c r="R162" s="12">
        <f>SQRT(5+R156)/SQRT(5+R157)*((5+O156)/(5+P156))</f>
        <v>1.5231546211727816</v>
      </c>
      <c r="S162" s="38"/>
      <c r="T162" s="2" t="s">
        <v>176</v>
      </c>
      <c r="U162" s="40">
        <f t="shared" ref="U162:U164" si="54">I162+O162</f>
        <v>78</v>
      </c>
      <c r="V162" s="41">
        <f t="shared" ref="V162:V164" si="55">J162+P162</f>
        <v>0</v>
      </c>
      <c r="W162" s="2" t="s">
        <v>177</v>
      </c>
      <c r="X162" s="12">
        <f>SQRT(5+X156)/SQRT(5+X157)*((5+U156)/(5+V156))</f>
        <v>1.6704577328417582</v>
      </c>
    </row>
    <row r="163" spans="2:24" ht="15" customHeight="1" x14ac:dyDescent="0.25">
      <c r="B163" s="3" t="s">
        <v>178</v>
      </c>
      <c r="C163" s="42">
        <v>6</v>
      </c>
      <c r="D163" s="43"/>
      <c r="E163" s="3" t="s">
        <v>179</v>
      </c>
      <c r="F163" s="13">
        <f>SQRT(5+F157)/SQRT(5+F158)*((5+C157)/(5+D157))</f>
        <v>0.6626865315920033</v>
      </c>
      <c r="G163" s="38"/>
      <c r="H163" s="3" t="s">
        <v>178</v>
      </c>
      <c r="I163" s="42">
        <v>30</v>
      </c>
      <c r="J163" s="43"/>
      <c r="K163" s="3" t="s">
        <v>179</v>
      </c>
      <c r="L163" s="13">
        <f>SQRT(5+L157)/SQRT(5+L158)*((5+I157)/(5+J157))</f>
        <v>0.69852084468887021</v>
      </c>
      <c r="M163" s="38"/>
      <c r="N163" s="3" t="s">
        <v>178</v>
      </c>
      <c r="O163" s="42">
        <v>1</v>
      </c>
      <c r="P163" s="43"/>
      <c r="Q163" s="3" t="s">
        <v>179</v>
      </c>
      <c r="R163" s="13">
        <f>SQRT(5+R157)/SQRT(5+R158)*((5+O157)/(5+P157))</f>
        <v>0.5994149194122842</v>
      </c>
      <c r="S163" s="38"/>
      <c r="T163" s="3" t="s">
        <v>178</v>
      </c>
      <c r="U163" s="42">
        <f t="shared" si="54"/>
        <v>31</v>
      </c>
      <c r="V163" s="43">
        <f t="shared" si="55"/>
        <v>0</v>
      </c>
      <c r="W163" s="3" t="s">
        <v>179</v>
      </c>
      <c r="X163" s="13">
        <f>SQRT(5+X157)/SQRT(5+X158)*((5+U157)/(5+V157))</f>
        <v>0.67269969214291003</v>
      </c>
    </row>
    <row r="164" spans="2:24" ht="15" customHeight="1" x14ac:dyDescent="0.25">
      <c r="B164" s="4" t="s">
        <v>180</v>
      </c>
      <c r="C164" s="44">
        <v>6</v>
      </c>
      <c r="D164" s="45"/>
      <c r="E164" s="4" t="s">
        <v>181</v>
      </c>
      <c r="F164" s="14">
        <f>SQRT(5+F158)/SQRT(5+F156)*((5+C158)/(5+D158))</f>
        <v>1.4401645996461911</v>
      </c>
      <c r="G164" s="38"/>
      <c r="H164" s="4" t="s">
        <v>180</v>
      </c>
      <c r="I164" s="44">
        <v>44</v>
      </c>
      <c r="J164" s="45"/>
      <c r="K164" s="4" t="s">
        <v>181</v>
      </c>
      <c r="L164" s="14">
        <f>SQRT(5+L158)/SQRT(5+L156)*((5+I158)/(5+J158))</f>
        <v>1.135448756708155</v>
      </c>
      <c r="M164" s="38"/>
      <c r="N164" s="4" t="s">
        <v>180</v>
      </c>
      <c r="O164" s="44">
        <v>10</v>
      </c>
      <c r="P164" s="45"/>
      <c r="Q164" s="4" t="s">
        <v>181</v>
      </c>
      <c r="R164" s="14">
        <f>SQRT(5+R158)/SQRT(5+R156)*((5+O158)/(5+P158))</f>
        <v>0.49068917052342365</v>
      </c>
      <c r="S164" s="38"/>
      <c r="T164" s="4" t="s">
        <v>180</v>
      </c>
      <c r="U164" s="44">
        <f t="shared" si="54"/>
        <v>54</v>
      </c>
      <c r="V164" s="45">
        <f t="shared" si="55"/>
        <v>0</v>
      </c>
      <c r="W164" s="4" t="s">
        <v>181</v>
      </c>
      <c r="X164" s="14">
        <f>SQRT(5+X158)/SQRT(5+X156)*((5+U158)/(5+V158))</f>
        <v>0.99168655786372906</v>
      </c>
    </row>
    <row r="165" spans="2:24" ht="15" customHeight="1" x14ac:dyDescent="0.25">
      <c r="B165" s="2" t="s">
        <v>161</v>
      </c>
      <c r="C165" s="6">
        <f>(100*F162)/(1+F162)</f>
        <v>54.33993178648435</v>
      </c>
      <c r="D165" s="7">
        <f>100-C165</f>
        <v>45.66006821351565</v>
      </c>
      <c r="E165" s="2" t="s">
        <v>6</v>
      </c>
      <c r="F165" s="7">
        <f>(C165+D167)/2</f>
        <v>47.66038691125452</v>
      </c>
      <c r="G165" s="38"/>
      <c r="H165" s="2" t="s">
        <v>161</v>
      </c>
      <c r="I165" s="6">
        <f>(100*L162)/(1+L162)</f>
        <v>62.17821064544723</v>
      </c>
      <c r="J165" s="7">
        <f>100-I165</f>
        <v>37.82178935455277</v>
      </c>
      <c r="K165" s="2" t="s">
        <v>6</v>
      </c>
      <c r="L165" s="7">
        <f>(I165+J167)/2</f>
        <v>54.503387610197557</v>
      </c>
      <c r="M165" s="38"/>
      <c r="N165" s="2" t="s">
        <v>161</v>
      </c>
      <c r="O165" s="6">
        <f>(100*R162)/(1+R162)</f>
        <v>60.367074153577143</v>
      </c>
      <c r="P165" s="7">
        <f>100-O165</f>
        <v>39.632925846422857</v>
      </c>
      <c r="Q165" s="2" t="s">
        <v>6</v>
      </c>
      <c r="R165" s="7">
        <f>(O165+P167)/2</f>
        <v>63.725070072861499</v>
      </c>
      <c r="S165" s="38"/>
      <c r="T165" s="2" t="s">
        <v>161</v>
      </c>
      <c r="U165" s="6">
        <f>(100*X162)/(1+X162)</f>
        <v>62.553236184874812</v>
      </c>
      <c r="V165" s="7">
        <f>100-U165</f>
        <v>37.446763815125188</v>
      </c>
      <c r="W165" s="2" t="s">
        <v>6</v>
      </c>
      <c r="X165" s="7">
        <f>(U165+V167)/2</f>
        <v>56.380969880416387</v>
      </c>
    </row>
    <row r="166" spans="2:24" ht="15" customHeight="1" x14ac:dyDescent="0.25">
      <c r="B166" s="3" t="s">
        <v>162</v>
      </c>
      <c r="C166" s="8">
        <f>(100*F163)/(1+F163)</f>
        <v>39.856372142347752</v>
      </c>
      <c r="D166" s="9">
        <f t="shared" ref="D166:D167" si="56">100-C166</f>
        <v>60.143627857652248</v>
      </c>
      <c r="E166" s="3" t="s">
        <v>7</v>
      </c>
      <c r="F166" s="9">
        <f>(D165+C166)/2</f>
        <v>42.758220177931705</v>
      </c>
      <c r="G166" s="38"/>
      <c r="H166" s="3" t="s">
        <v>162</v>
      </c>
      <c r="I166" s="8">
        <f>(100*L163)/(1+L163)</f>
        <v>41.125244171897293</v>
      </c>
      <c r="J166" s="9">
        <f t="shared" ref="J166:J167" si="57">100-I166</f>
        <v>58.874755828102707</v>
      </c>
      <c r="K166" s="3" t="s">
        <v>7</v>
      </c>
      <c r="L166" s="9">
        <f>(J165+I166)/2</f>
        <v>39.473516763225035</v>
      </c>
      <c r="M166" s="38"/>
      <c r="N166" s="3" t="s">
        <v>162</v>
      </c>
      <c r="O166" s="8">
        <f>(100*R163)/(1+R163)</f>
        <v>37.477136929080494</v>
      </c>
      <c r="P166" s="9">
        <f t="shared" ref="P166:P167" si="58">100-O166</f>
        <v>62.522863070919506</v>
      </c>
      <c r="Q166" s="3" t="s">
        <v>7</v>
      </c>
      <c r="R166" s="9">
        <f>(P165+O166)/2</f>
        <v>38.555031387751676</v>
      </c>
      <c r="S166" s="38"/>
      <c r="T166" s="3" t="s">
        <v>162</v>
      </c>
      <c r="U166" s="8">
        <f>(100*X163)/(1+X163)</f>
        <v>40.216405568958329</v>
      </c>
      <c r="V166" s="9">
        <f t="shared" ref="V166:V167" si="59">100-U166</f>
        <v>59.783594431041671</v>
      </c>
      <c r="W166" s="3" t="s">
        <v>7</v>
      </c>
      <c r="X166" s="9">
        <f>(V165+U166)/2</f>
        <v>38.831584692041758</v>
      </c>
    </row>
    <row r="167" spans="2:24" ht="15" customHeight="1" x14ac:dyDescent="0.25">
      <c r="B167" s="4" t="s">
        <v>132</v>
      </c>
      <c r="C167" s="10">
        <f>(100*F164)/(1+F164)</f>
        <v>59.019157963975303</v>
      </c>
      <c r="D167" s="11">
        <f t="shared" si="56"/>
        <v>40.980842036024697</v>
      </c>
      <c r="E167" s="4" t="s">
        <v>8</v>
      </c>
      <c r="F167" s="11">
        <f>(D166+C167)/2</f>
        <v>59.581392910813776</v>
      </c>
      <c r="G167" s="38"/>
      <c r="H167" s="4" t="s">
        <v>132</v>
      </c>
      <c r="I167" s="10">
        <f>(100*L164)/(1+L164)</f>
        <v>53.171435425052117</v>
      </c>
      <c r="J167" s="11">
        <f t="shared" si="57"/>
        <v>46.828564574947883</v>
      </c>
      <c r="K167" s="4" t="s">
        <v>8</v>
      </c>
      <c r="L167" s="11">
        <f>(J166+I167)/2</f>
        <v>56.023095626577415</v>
      </c>
      <c r="M167" s="38"/>
      <c r="N167" s="4" t="s">
        <v>132</v>
      </c>
      <c r="O167" s="10">
        <f>(100*R164)/(1+R164)</f>
        <v>32.916934007854145</v>
      </c>
      <c r="P167" s="11">
        <f t="shared" si="58"/>
        <v>67.083065992145862</v>
      </c>
      <c r="Q167" s="4" t="s">
        <v>8</v>
      </c>
      <c r="R167" s="11">
        <f>(P166+O167)/2</f>
        <v>47.719898539386826</v>
      </c>
      <c r="S167" s="38"/>
      <c r="T167" s="4" t="s">
        <v>132</v>
      </c>
      <c r="U167" s="10">
        <f>(100*X164)/(1+X164)</f>
        <v>49.791296424042045</v>
      </c>
      <c r="V167" s="11">
        <f t="shared" si="59"/>
        <v>50.208703575957955</v>
      </c>
      <c r="W167" s="4" t="s">
        <v>8</v>
      </c>
      <c r="X167" s="11">
        <f>(V166+U167)/2</f>
        <v>54.787445427541854</v>
      </c>
    </row>
    <row r="168" spans="2:24" ht="15" customHeight="1" x14ac:dyDescent="0.25">
      <c r="B168" s="46" t="s">
        <v>134</v>
      </c>
      <c r="C168" s="49">
        <f>SUM(C156:D158, C162:C164)</f>
        <v>112</v>
      </c>
      <c r="D168" s="50"/>
      <c r="E168" s="5" t="s">
        <v>135</v>
      </c>
      <c r="F168" s="15">
        <f>SQRT(((50-D165)^2+(50-D166)^2+(50-D167)^2)/2)</f>
        <v>10.076542174898469</v>
      </c>
      <c r="G168" s="38"/>
      <c r="H168" s="46" t="s">
        <v>134</v>
      </c>
      <c r="I168" s="49">
        <f>SUM(I156:J158, I162:I164)</f>
        <v>604</v>
      </c>
      <c r="J168" s="50"/>
      <c r="K168" s="5" t="s">
        <v>135</v>
      </c>
      <c r="L168" s="15">
        <f>SQRT(((50-J165)^2+(50-J166)^2+(50-J167)^2)/2)</f>
        <v>10.888712233055907</v>
      </c>
      <c r="M168" s="38"/>
      <c r="N168" s="46" t="s">
        <v>134</v>
      </c>
      <c r="O168" s="49">
        <f>SUM(O156:P158, O162:O164)</f>
        <v>95</v>
      </c>
      <c r="P168" s="50"/>
      <c r="Q168" s="5" t="s">
        <v>135</v>
      </c>
      <c r="R168" s="15">
        <f>SQRT(((50-P165)^2+(50-P166)^2+(50-P167)^2)/2)</f>
        <v>16.67527315654495</v>
      </c>
      <c r="S168" s="38"/>
      <c r="T168" s="46" t="s">
        <v>134</v>
      </c>
      <c r="U168" s="49">
        <f>SUM(U156:V158, U162:U164)</f>
        <v>699</v>
      </c>
      <c r="V168" s="50"/>
      <c r="W168" s="5" t="s">
        <v>135</v>
      </c>
      <c r="X168" s="15">
        <f>SQRT(((50-V165)^2+(50-V166)^2+(50-V167)^2)/2)</f>
        <v>11.254910392512629</v>
      </c>
    </row>
    <row r="169" spans="2:24" ht="15" customHeight="1" x14ac:dyDescent="0.25">
      <c r="B169" s="47"/>
      <c r="C169" s="51"/>
      <c r="D169" s="52"/>
      <c r="E169" s="5" t="s">
        <v>136</v>
      </c>
      <c r="F169" s="15">
        <f>SQRT(((50-F165)^2+(50-F166)^2+(50-F167)^2)/2)</f>
        <v>8.65217471239853</v>
      </c>
      <c r="G169" s="38"/>
      <c r="H169" s="47"/>
      <c r="I169" s="51"/>
      <c r="J169" s="52"/>
      <c r="K169" s="5" t="s">
        <v>136</v>
      </c>
      <c r="L169" s="15">
        <f>SQRT(((50-L165)^2+(50-L166)^2+(50-L167)^2)/2)</f>
        <v>9.147814772629614</v>
      </c>
      <c r="M169" s="38"/>
      <c r="N169" s="47"/>
      <c r="O169" s="51"/>
      <c r="P169" s="52"/>
      <c r="Q169" s="5" t="s">
        <v>136</v>
      </c>
      <c r="R169" s="15">
        <f>SQRT(((50-R165)^2+(50-R166)^2+(50-R167)^2)/2)</f>
        <v>12.738989710942505</v>
      </c>
      <c r="S169" s="38"/>
      <c r="T169" s="47"/>
      <c r="U169" s="51"/>
      <c r="V169" s="52"/>
      <c r="W169" s="5" t="s">
        <v>136</v>
      </c>
      <c r="X169" s="15">
        <f>SQRT(((50-X165)^2+(50-X166)^2+(50-X167)^2)/2)</f>
        <v>9.7048933746720927</v>
      </c>
    </row>
    <row r="170" spans="2:24" ht="15" customHeight="1" x14ac:dyDescent="0.25">
      <c r="B170" s="48"/>
      <c r="C170" s="53"/>
      <c r="D170" s="54"/>
      <c r="E170" s="5" t="s">
        <v>137</v>
      </c>
      <c r="F170" s="15">
        <f>SQRT(((2*F168^2)+(2*F169^2))/4)</f>
        <v>9.391401105702391</v>
      </c>
      <c r="G170" s="38"/>
      <c r="H170" s="48"/>
      <c r="I170" s="53"/>
      <c r="J170" s="54"/>
      <c r="K170" s="5" t="s">
        <v>137</v>
      </c>
      <c r="L170" s="15">
        <f>SQRT(((2*L168^2)+(2*L169^2))/4)</f>
        <v>10.056007388835837</v>
      </c>
      <c r="M170" s="38"/>
      <c r="N170" s="48"/>
      <c r="O170" s="53"/>
      <c r="P170" s="54"/>
      <c r="Q170" s="5" t="s">
        <v>137</v>
      </c>
      <c r="R170" s="15">
        <f>SQRT(((2*R168^2)+(2*R169^2))/4)</f>
        <v>14.838237659858525</v>
      </c>
      <c r="S170" s="38"/>
      <c r="T170" s="48"/>
      <c r="U170" s="53"/>
      <c r="V170" s="54"/>
      <c r="W170" s="5" t="s">
        <v>137</v>
      </c>
      <c r="X170" s="15">
        <f>SQRT(((2*X168^2)+(2*X169^2))/4)</f>
        <v>10.508519480812772</v>
      </c>
    </row>
    <row r="171" spans="2:24" ht="15" customHeight="1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ht="15" customHeight="1" x14ac:dyDescent="0.25">
      <c r="B172" s="39" t="s">
        <v>210</v>
      </c>
      <c r="C172" s="39"/>
      <c r="D172" s="39"/>
      <c r="E172" s="39"/>
      <c r="F172" s="39"/>
      <c r="G172" s="38"/>
      <c r="H172" s="39" t="s">
        <v>211</v>
      </c>
      <c r="I172" s="39"/>
      <c r="J172" s="39"/>
      <c r="K172" s="39"/>
      <c r="L172" s="39"/>
      <c r="M172" s="38"/>
      <c r="N172" s="39" t="s">
        <v>212</v>
      </c>
      <c r="O172" s="39"/>
      <c r="P172" s="39"/>
      <c r="Q172" s="39"/>
      <c r="R172" s="39"/>
      <c r="S172" s="38"/>
      <c r="T172" s="39" t="s">
        <v>213</v>
      </c>
      <c r="U172" s="39"/>
      <c r="V172" s="39"/>
      <c r="W172" s="39"/>
      <c r="X172" s="39"/>
    </row>
    <row r="173" spans="2:24" ht="15" customHeight="1" x14ac:dyDescent="0.25">
      <c r="B173" s="2" t="s">
        <v>161</v>
      </c>
      <c r="C173" s="33">
        <v>24</v>
      </c>
      <c r="D173" s="34">
        <v>18</v>
      </c>
      <c r="E173" s="2" t="s">
        <v>167</v>
      </c>
      <c r="F173" s="16">
        <f>C173+D173+C175+D175+C179*2</f>
        <v>104</v>
      </c>
      <c r="G173" s="38"/>
      <c r="H173" s="2" t="s">
        <v>161</v>
      </c>
      <c r="I173" s="33">
        <v>22</v>
      </c>
      <c r="J173" s="34">
        <v>20</v>
      </c>
      <c r="K173" s="2" t="s">
        <v>167</v>
      </c>
      <c r="L173" s="16">
        <f>I173+J173+I175+J175+I179*2</f>
        <v>97</v>
      </c>
      <c r="M173" s="38"/>
      <c r="N173" s="2" t="s">
        <v>161</v>
      </c>
      <c r="O173" s="33">
        <f>C173+I173+'Lesser than 50'!I88</f>
        <v>53</v>
      </c>
      <c r="P173" s="34">
        <f>D173+J173+'Lesser than 50'!J88</f>
        <v>40</v>
      </c>
      <c r="Q173" s="2" t="s">
        <v>167</v>
      </c>
      <c r="R173" s="16">
        <f>O173+P173+O175+P175+O179*2</f>
        <v>219</v>
      </c>
      <c r="S173" s="38"/>
      <c r="T173" s="2" t="s">
        <v>161</v>
      </c>
      <c r="U173" s="33">
        <f>'Lesser than 50'!O88+'Lesser than 50'!U88</f>
        <v>8</v>
      </c>
      <c r="V173" s="34">
        <f>'Lesser than 50'!P88+'Lesser than 50'!V88</f>
        <v>9</v>
      </c>
      <c r="W173" s="2" t="s">
        <v>167</v>
      </c>
      <c r="X173" s="16">
        <f>U173+V173+U175+V175+U179*2</f>
        <v>55</v>
      </c>
    </row>
    <row r="174" spans="2:24" ht="15" customHeight="1" x14ac:dyDescent="0.25">
      <c r="B174" s="3" t="s">
        <v>162</v>
      </c>
      <c r="C174" s="35">
        <v>18</v>
      </c>
      <c r="D174" s="36">
        <v>12</v>
      </c>
      <c r="E174" s="3" t="s">
        <v>168</v>
      </c>
      <c r="F174" s="17">
        <f>SUM(C173:D174)+C180*2</f>
        <v>86</v>
      </c>
      <c r="G174" s="38"/>
      <c r="H174" s="3" t="s">
        <v>162</v>
      </c>
      <c r="I174" s="35">
        <v>14</v>
      </c>
      <c r="J174" s="36">
        <v>17</v>
      </c>
      <c r="K174" s="3" t="s">
        <v>168</v>
      </c>
      <c r="L174" s="17">
        <f>SUM(I173:J174)+I180*2</f>
        <v>87</v>
      </c>
      <c r="M174" s="38"/>
      <c r="N174" s="3" t="s">
        <v>162</v>
      </c>
      <c r="O174" s="35">
        <f>C174+I174+'Lesser than 50'!I89</f>
        <v>34</v>
      </c>
      <c r="P174" s="36">
        <f>D174+J174+'Lesser than 50'!J89</f>
        <v>30</v>
      </c>
      <c r="Q174" s="3" t="s">
        <v>168</v>
      </c>
      <c r="R174" s="17">
        <f>SUM(O173:P174)+O180*2</f>
        <v>189</v>
      </c>
      <c r="S174" s="38"/>
      <c r="T174" s="3" t="s">
        <v>162</v>
      </c>
      <c r="U174" s="35">
        <f>'Lesser than 50'!O89+'Lesser than 50'!U89</f>
        <v>1</v>
      </c>
      <c r="V174" s="36">
        <f>'Lesser than 50'!P89+'Lesser than 50'!V89</f>
        <v>9</v>
      </c>
      <c r="W174" s="3" t="s">
        <v>168</v>
      </c>
      <c r="X174" s="17">
        <f>SUM(U173:V174)+U180*2</f>
        <v>35</v>
      </c>
    </row>
    <row r="175" spans="2:24" ht="15" customHeight="1" x14ac:dyDescent="0.25">
      <c r="B175" s="4" t="s">
        <v>132</v>
      </c>
      <c r="C175" s="31">
        <v>14</v>
      </c>
      <c r="D175" s="32">
        <v>32</v>
      </c>
      <c r="E175" s="4" t="s">
        <v>169</v>
      </c>
      <c r="F175" s="18">
        <f>SUM(C174:D175)+C181*2</f>
        <v>86</v>
      </c>
      <c r="G175" s="38"/>
      <c r="H175" s="4" t="s">
        <v>132</v>
      </c>
      <c r="I175" s="31">
        <v>12</v>
      </c>
      <c r="J175" s="32">
        <v>25</v>
      </c>
      <c r="K175" s="4" t="s">
        <v>169</v>
      </c>
      <c r="L175" s="18">
        <f>SUM(I174:J175)+I181*2</f>
        <v>76</v>
      </c>
      <c r="M175" s="38"/>
      <c r="N175" s="4" t="s">
        <v>132</v>
      </c>
      <c r="O175" s="31">
        <f>C175+I175+'Lesser than 50'!I90</f>
        <v>26</v>
      </c>
      <c r="P175" s="32">
        <f>D175+J175+'Lesser than 50'!J90</f>
        <v>60</v>
      </c>
      <c r="Q175" s="4" t="s">
        <v>169</v>
      </c>
      <c r="R175" s="18">
        <f>SUM(O174:P175)+O181*2</f>
        <v>168</v>
      </c>
      <c r="S175" s="38"/>
      <c r="T175" s="4" t="s">
        <v>132</v>
      </c>
      <c r="U175" s="31">
        <f>'Lesser than 50'!O90+'Lesser than 50'!U90</f>
        <v>10</v>
      </c>
      <c r="V175" s="32">
        <f>'Lesser than 50'!P90+'Lesser than 50'!V90</f>
        <v>14</v>
      </c>
      <c r="W175" s="4" t="s">
        <v>169</v>
      </c>
      <c r="X175" s="18">
        <f>SUM(U174:V175)+U181*2</f>
        <v>44</v>
      </c>
    </row>
    <row r="176" spans="2:24" ht="15" customHeight="1" x14ac:dyDescent="0.25">
      <c r="B176" s="2" t="s">
        <v>170</v>
      </c>
      <c r="C176" s="6">
        <f>C173/(C173+D173)*100</f>
        <v>57.142857142857139</v>
      </c>
      <c r="D176" s="7">
        <f>D173/(C173+D173)*100</f>
        <v>42.857142857142854</v>
      </c>
      <c r="E176" s="2" t="s">
        <v>171</v>
      </c>
      <c r="F176" s="12">
        <f>F173/SUM(F173:F175)*100</f>
        <v>37.681159420289859</v>
      </c>
      <c r="G176" s="38"/>
      <c r="H176" s="2" t="s">
        <v>170</v>
      </c>
      <c r="I176" s="6">
        <f>I173/(I173+J173)*100</f>
        <v>52.380952380952387</v>
      </c>
      <c r="J176" s="7">
        <f>J173/(I173+J173)*100</f>
        <v>47.619047619047613</v>
      </c>
      <c r="K176" s="2" t="s">
        <v>171</v>
      </c>
      <c r="L176" s="12">
        <f>L173/SUM(L173:L175)*100</f>
        <v>37.307692307692307</v>
      </c>
      <c r="M176" s="38"/>
      <c r="N176" s="2" t="s">
        <v>170</v>
      </c>
      <c r="O176" s="6">
        <f>O173/(O173+P173)*100</f>
        <v>56.98924731182796</v>
      </c>
      <c r="P176" s="7">
        <f>P173/(O173+P173)*100</f>
        <v>43.01075268817204</v>
      </c>
      <c r="Q176" s="2" t="s">
        <v>171</v>
      </c>
      <c r="R176" s="12">
        <f>R173/SUM(R173:R175)*100</f>
        <v>38.020833333333329</v>
      </c>
      <c r="S176" s="38"/>
      <c r="T176" s="2" t="s">
        <v>170</v>
      </c>
      <c r="U176" s="6">
        <f>U173/(U173+V173)*100</f>
        <v>47.058823529411761</v>
      </c>
      <c r="V176" s="7">
        <f>V173/(U173+V173)*100</f>
        <v>52.941176470588239</v>
      </c>
      <c r="W176" s="2" t="s">
        <v>171</v>
      </c>
      <c r="X176" s="12">
        <f>X173/SUM(X173:X175)*100</f>
        <v>41.044776119402989</v>
      </c>
    </row>
    <row r="177" spans="2:24" ht="15" customHeight="1" x14ac:dyDescent="0.25">
      <c r="B177" s="3" t="s">
        <v>172</v>
      </c>
      <c r="C177" s="8">
        <f>C174/(C174+D174)*100</f>
        <v>60</v>
      </c>
      <c r="D177" s="9">
        <f>D174/(C174+D174)*100</f>
        <v>40</v>
      </c>
      <c r="E177" s="3" t="s">
        <v>173</v>
      </c>
      <c r="F177" s="13">
        <f>F174/SUM(F173:F175)*100</f>
        <v>31.159420289855071</v>
      </c>
      <c r="G177" s="38"/>
      <c r="H177" s="3" t="s">
        <v>172</v>
      </c>
      <c r="I177" s="8">
        <f>I174/(I174+J174)*100</f>
        <v>45.161290322580641</v>
      </c>
      <c r="J177" s="9">
        <f>J174/(I174+J174)*100</f>
        <v>54.838709677419352</v>
      </c>
      <c r="K177" s="3" t="s">
        <v>173</v>
      </c>
      <c r="L177" s="13">
        <f>L174/SUM(L173:L175)*100</f>
        <v>33.46153846153846</v>
      </c>
      <c r="M177" s="38"/>
      <c r="N177" s="3" t="s">
        <v>172</v>
      </c>
      <c r="O177" s="8">
        <f>O174/(O174+P174)*100</f>
        <v>53.125</v>
      </c>
      <c r="P177" s="9">
        <f>P174/(O174+P174)*100</f>
        <v>46.875</v>
      </c>
      <c r="Q177" s="3" t="s">
        <v>173</v>
      </c>
      <c r="R177" s="13">
        <f>R174/SUM(R173:R175)*100</f>
        <v>32.8125</v>
      </c>
      <c r="S177" s="38"/>
      <c r="T177" s="3" t="s">
        <v>172</v>
      </c>
      <c r="U177" s="8">
        <f>U174/(U174+V174)*100</f>
        <v>10</v>
      </c>
      <c r="V177" s="9">
        <f>V174/(U174+V174)*100</f>
        <v>90</v>
      </c>
      <c r="W177" s="3" t="s">
        <v>173</v>
      </c>
      <c r="X177" s="13">
        <f>X174/SUM(X173:X175)*100</f>
        <v>26.119402985074625</v>
      </c>
    </row>
    <row r="178" spans="2:24" ht="15" customHeight="1" x14ac:dyDescent="0.25">
      <c r="B178" s="4" t="s">
        <v>174</v>
      </c>
      <c r="C178" s="10">
        <f>C175/(C175+D175)*100</f>
        <v>30.434782608695656</v>
      </c>
      <c r="D178" s="11">
        <f>D175/(C175+D175)*100</f>
        <v>69.565217391304344</v>
      </c>
      <c r="E178" s="4" t="s">
        <v>175</v>
      </c>
      <c r="F178" s="14">
        <f>F175/SUM(F173:F175)*100</f>
        <v>31.159420289855071</v>
      </c>
      <c r="G178" s="38"/>
      <c r="H178" s="4" t="s">
        <v>174</v>
      </c>
      <c r="I178" s="10">
        <f>I175/(I175+J175)*100</f>
        <v>32.432432432432435</v>
      </c>
      <c r="J178" s="11">
        <f>J175/(I175+J175)*100</f>
        <v>67.567567567567565</v>
      </c>
      <c r="K178" s="4" t="s">
        <v>175</v>
      </c>
      <c r="L178" s="14">
        <f>L175/SUM(L173:L175)*100</f>
        <v>29.230769230769234</v>
      </c>
      <c r="M178" s="38"/>
      <c r="N178" s="4" t="s">
        <v>174</v>
      </c>
      <c r="O178" s="10">
        <f>O175/(O175+P175)*100</f>
        <v>30.232558139534881</v>
      </c>
      <c r="P178" s="11">
        <f>P175/(O175+P175)*100</f>
        <v>69.767441860465112</v>
      </c>
      <c r="Q178" s="4" t="s">
        <v>175</v>
      </c>
      <c r="R178" s="14">
        <f>R175/SUM(R173:R175)*100</f>
        <v>29.166666666666668</v>
      </c>
      <c r="S178" s="38"/>
      <c r="T178" s="4" t="s">
        <v>174</v>
      </c>
      <c r="U178" s="10">
        <f>U175/(U175+V175)*100</f>
        <v>41.666666666666671</v>
      </c>
      <c r="V178" s="11">
        <f>V175/(U175+V175)*100</f>
        <v>58.333333333333336</v>
      </c>
      <c r="W178" s="4" t="s">
        <v>175</v>
      </c>
      <c r="X178" s="14">
        <f>X175/SUM(X173:X175)*100</f>
        <v>32.835820895522389</v>
      </c>
    </row>
    <row r="179" spans="2:24" ht="15" customHeight="1" x14ac:dyDescent="0.25">
      <c r="B179" s="2" t="s">
        <v>176</v>
      </c>
      <c r="C179" s="40">
        <v>8</v>
      </c>
      <c r="D179" s="41"/>
      <c r="E179" s="2" t="s">
        <v>177</v>
      </c>
      <c r="F179" s="12">
        <f>SQRT(5+F173)/SQRT(5+F174)*((5+C173)/(5+D173))</f>
        <v>1.3799479787677491</v>
      </c>
      <c r="G179" s="38"/>
      <c r="H179" s="2" t="s">
        <v>176</v>
      </c>
      <c r="I179" s="40">
        <v>9</v>
      </c>
      <c r="J179" s="41"/>
      <c r="K179" s="2" t="s">
        <v>177</v>
      </c>
      <c r="L179" s="12">
        <f>SQRT(5+L173)/SQRT(5+L174)*((5+I173)/(5+J173))</f>
        <v>1.1371818714241151</v>
      </c>
      <c r="M179" s="38"/>
      <c r="N179" s="2" t="s">
        <v>176</v>
      </c>
      <c r="O179" s="40">
        <f>C179+I179+'Lesser than 50'!I94</f>
        <v>20</v>
      </c>
      <c r="P179" s="41">
        <f>D179+J179+'Lesser than 50'!J94</f>
        <v>0</v>
      </c>
      <c r="Q179" s="2" t="s">
        <v>177</v>
      </c>
      <c r="R179" s="12">
        <f>SQRT(5+R173)/SQRT(5+R174)*((5+O173)/(5+P173))</f>
        <v>1.3849644440891313</v>
      </c>
      <c r="S179" s="38"/>
      <c r="T179" s="2" t="s">
        <v>176</v>
      </c>
      <c r="U179" s="40">
        <f>'Lesser than 50'!O94+'Lesser than 50'!U94</f>
        <v>7</v>
      </c>
      <c r="V179" s="41">
        <f>'Lesser than 50'!P94+'Lesser than 50'!V94</f>
        <v>0</v>
      </c>
      <c r="W179" s="2" t="s">
        <v>177</v>
      </c>
      <c r="X179" s="12">
        <f>SQRT(5+X173)/SQRT(5+X174)*((5+U173)/(5+V173))</f>
        <v>1.1372630948636184</v>
      </c>
    </row>
    <row r="180" spans="2:24" ht="15" customHeight="1" x14ac:dyDescent="0.25">
      <c r="B180" s="3" t="s">
        <v>178</v>
      </c>
      <c r="C180" s="42">
        <v>7</v>
      </c>
      <c r="D180" s="43"/>
      <c r="E180" s="3" t="s">
        <v>179</v>
      </c>
      <c r="F180" s="13">
        <f>SQRT(5+F174)/SQRT(5+F175)*((5+C174)/(5+D174))</f>
        <v>1.3529411764705883</v>
      </c>
      <c r="G180" s="38"/>
      <c r="H180" s="3" t="s">
        <v>178</v>
      </c>
      <c r="I180" s="42">
        <v>7</v>
      </c>
      <c r="J180" s="43"/>
      <c r="K180" s="3" t="s">
        <v>179</v>
      </c>
      <c r="L180" s="13">
        <f>SQRT(5+L174)/SQRT(5+L175)*((5+I174)/(5+J174))</f>
        <v>0.92041211053476435</v>
      </c>
      <c r="M180" s="38"/>
      <c r="N180" s="3" t="s">
        <v>178</v>
      </c>
      <c r="O180" s="42">
        <f>C180+I180+'Lesser than 50'!I95</f>
        <v>16</v>
      </c>
      <c r="P180" s="43">
        <f>D180+J180+'Lesser than 50'!J95</f>
        <v>0</v>
      </c>
      <c r="Q180" s="3" t="s">
        <v>179</v>
      </c>
      <c r="R180" s="13">
        <f>SQRT(5+R174)/SQRT(5+R175)*((5+O174)/(5+P174))</f>
        <v>1.1799792657477792</v>
      </c>
      <c r="S180" s="38"/>
      <c r="T180" s="3" t="s">
        <v>178</v>
      </c>
      <c r="U180" s="42">
        <f>'Lesser than 50'!O95+'Lesser than 50'!U95</f>
        <v>4</v>
      </c>
      <c r="V180" s="43">
        <f>'Lesser than 50'!P95+'Lesser than 50'!V95</f>
        <v>0</v>
      </c>
      <c r="W180" s="3" t="s">
        <v>179</v>
      </c>
      <c r="X180" s="13">
        <f>SQRT(5+X174)/SQRT(5+X175)*((5+U174)/(5+V174))</f>
        <v>0.38721767267367913</v>
      </c>
    </row>
    <row r="181" spans="2:24" ht="15" customHeight="1" x14ac:dyDescent="0.25">
      <c r="B181" s="4" t="s">
        <v>180</v>
      </c>
      <c r="C181" s="44">
        <v>5</v>
      </c>
      <c r="D181" s="45"/>
      <c r="E181" s="4" t="s">
        <v>181</v>
      </c>
      <c r="F181" s="14">
        <f>SQRT(5+F175)/SQRT(5+F173)*((5+C175)/(5+D175))</f>
        <v>0.46920142677785048</v>
      </c>
      <c r="G181" s="38"/>
      <c r="H181" s="4" t="s">
        <v>180</v>
      </c>
      <c r="I181" s="44">
        <v>4</v>
      </c>
      <c r="J181" s="45"/>
      <c r="K181" s="4" t="s">
        <v>181</v>
      </c>
      <c r="L181" s="14">
        <f>SQRT(5+L175)/SQRT(5+L173)*((5+I175)/(5+J175))</f>
        <v>0.50497524691810391</v>
      </c>
      <c r="M181" s="38"/>
      <c r="N181" s="4" t="s">
        <v>180</v>
      </c>
      <c r="O181" s="44">
        <f>C181+I181+'Lesser than 50'!I96</f>
        <v>9</v>
      </c>
      <c r="P181" s="45">
        <f>D181+J181+'Lesser than 50'!J96</f>
        <v>0</v>
      </c>
      <c r="Q181" s="4" t="s">
        <v>181</v>
      </c>
      <c r="R181" s="14">
        <f>SQRT(5+R175)/SQRT(5+R173)*((5+O175)/(5+P175))</f>
        <v>0.41912867997834374</v>
      </c>
      <c r="S181" s="38"/>
      <c r="T181" s="4" t="s">
        <v>180</v>
      </c>
      <c r="U181" s="44">
        <f>'Lesser than 50'!O96+'Lesser than 50'!U96</f>
        <v>5</v>
      </c>
      <c r="V181" s="45">
        <f>'Lesser than 50'!P96+'Lesser than 50'!V96</f>
        <v>0</v>
      </c>
      <c r="W181" s="4" t="s">
        <v>181</v>
      </c>
      <c r="X181" s="14">
        <f>SQRT(5+X175)/SQRT(5+X173)*((5+U175)/(5+V175))</f>
        <v>0.71344430061715569</v>
      </c>
    </row>
    <row r="182" spans="2:24" ht="15" customHeight="1" x14ac:dyDescent="0.25">
      <c r="B182" s="2" t="s">
        <v>161</v>
      </c>
      <c r="C182" s="6">
        <f>(100*F179)/(1+F179)</f>
        <v>57.982274868135399</v>
      </c>
      <c r="D182" s="7">
        <f>100-C182</f>
        <v>42.017725131864601</v>
      </c>
      <c r="E182" s="2" t="s">
        <v>6</v>
      </c>
      <c r="F182" s="7">
        <f>(C182+D184)/2</f>
        <v>63.023230711880871</v>
      </c>
      <c r="G182" s="38"/>
      <c r="H182" s="2" t="s">
        <v>161</v>
      </c>
      <c r="I182" s="6">
        <f>(100*L179)/(1+L179)</f>
        <v>53.20941032811362</v>
      </c>
      <c r="J182" s="7">
        <f>100-I182</f>
        <v>46.79058967188638</v>
      </c>
      <c r="K182" s="2" t="s">
        <v>6</v>
      </c>
      <c r="L182" s="7">
        <f>(I182+J184)/2</f>
        <v>59.827842954788096</v>
      </c>
      <c r="M182" s="38"/>
      <c r="N182" s="2" t="s">
        <v>161</v>
      </c>
      <c r="O182" s="6">
        <f>(100*R179)/(1+R179)</f>
        <v>58.070653737484911</v>
      </c>
      <c r="P182" s="7">
        <f>100-O182</f>
        <v>41.929346262515089</v>
      </c>
      <c r="Q182" s="2" t="s">
        <v>6</v>
      </c>
      <c r="R182" s="7">
        <f>(O182+P184)/2</f>
        <v>64.268213572690271</v>
      </c>
      <c r="S182" s="38"/>
      <c r="T182" s="2" t="s">
        <v>161</v>
      </c>
      <c r="U182" s="6">
        <f>(100*X179)/(1+X179)</f>
        <v>53.211188533444862</v>
      </c>
      <c r="V182" s="7">
        <f>100-U182</f>
        <v>46.788811466555138</v>
      </c>
      <c r="W182" s="2" t="s">
        <v>6</v>
      </c>
      <c r="X182" s="7">
        <f>(U182+V184)/2</f>
        <v>55.786583682013486</v>
      </c>
    </row>
    <row r="183" spans="2:24" ht="15" customHeight="1" x14ac:dyDescent="0.25">
      <c r="B183" s="3" t="s">
        <v>162</v>
      </c>
      <c r="C183" s="8">
        <f>(100*F180)/(1+F180)</f>
        <v>57.500000000000007</v>
      </c>
      <c r="D183" s="9">
        <f t="shared" ref="D183:D184" si="60">100-C183</f>
        <v>42.499999999999993</v>
      </c>
      <c r="E183" s="3" t="s">
        <v>7</v>
      </c>
      <c r="F183" s="9">
        <f>(D182+C183)/2</f>
        <v>49.758862565932304</v>
      </c>
      <c r="G183" s="38"/>
      <c r="H183" s="3" t="s">
        <v>162</v>
      </c>
      <c r="I183" s="8">
        <f>(100*L180)/(1+L180)</f>
        <v>47.927843481390219</v>
      </c>
      <c r="J183" s="9">
        <f t="shared" ref="J183:J184" si="61">100-I183</f>
        <v>52.072156518609781</v>
      </c>
      <c r="K183" s="3" t="s">
        <v>7</v>
      </c>
      <c r="L183" s="9">
        <f>(J182+I183)/2</f>
        <v>47.359216576638303</v>
      </c>
      <c r="M183" s="38"/>
      <c r="N183" s="3" t="s">
        <v>162</v>
      </c>
      <c r="O183" s="8">
        <f>(100*R180)/(1+R180)</f>
        <v>54.128004072691091</v>
      </c>
      <c r="P183" s="9">
        <f t="shared" ref="P183:P184" si="62">100-O183</f>
        <v>45.871995927308909</v>
      </c>
      <c r="Q183" s="3" t="s">
        <v>7</v>
      </c>
      <c r="R183" s="9">
        <f>(P182+O183)/2</f>
        <v>48.02867516760309</v>
      </c>
      <c r="S183" s="38"/>
      <c r="T183" s="3" t="s">
        <v>162</v>
      </c>
      <c r="U183" s="8">
        <f>(100*X180)/(1+X180)</f>
        <v>27.913259779005561</v>
      </c>
      <c r="V183" s="9">
        <f t="shared" ref="V183:V184" si="63">100-U183</f>
        <v>72.086740220994443</v>
      </c>
      <c r="W183" s="3" t="s">
        <v>7</v>
      </c>
      <c r="X183" s="9">
        <f>(V182+U183)/2</f>
        <v>37.351035622780351</v>
      </c>
    </row>
    <row r="184" spans="2:24" ht="15" customHeight="1" x14ac:dyDescent="0.25">
      <c r="B184" s="4" t="s">
        <v>132</v>
      </c>
      <c r="C184" s="10">
        <f>(100*F181)/(1+F181)</f>
        <v>31.935813444373668</v>
      </c>
      <c r="D184" s="11">
        <f t="shared" si="60"/>
        <v>68.064186555626335</v>
      </c>
      <c r="E184" s="4" t="s">
        <v>8</v>
      </c>
      <c r="F184" s="11">
        <f>(D183+C184)/2</f>
        <v>37.217906722186832</v>
      </c>
      <c r="G184" s="38"/>
      <c r="H184" s="4" t="s">
        <v>132</v>
      </c>
      <c r="I184" s="10">
        <f>(100*L181)/(1+L181)</f>
        <v>33.553724418537435</v>
      </c>
      <c r="J184" s="11">
        <f t="shared" si="61"/>
        <v>66.446275581462572</v>
      </c>
      <c r="K184" s="4" t="s">
        <v>8</v>
      </c>
      <c r="L184" s="11">
        <f>(J183+I184)/2</f>
        <v>42.812940468573608</v>
      </c>
      <c r="M184" s="38"/>
      <c r="N184" s="4" t="s">
        <v>132</v>
      </c>
      <c r="O184" s="10">
        <f>(100*R181)/(1+R181)</f>
        <v>29.534226592104371</v>
      </c>
      <c r="P184" s="11">
        <f t="shared" si="62"/>
        <v>70.465773407895625</v>
      </c>
      <c r="Q184" s="4" t="s">
        <v>8</v>
      </c>
      <c r="R184" s="11">
        <f>(P183+O184)/2</f>
        <v>37.703111259706638</v>
      </c>
      <c r="S184" s="38"/>
      <c r="T184" s="4" t="s">
        <v>132</v>
      </c>
      <c r="U184" s="10">
        <f>(100*X181)/(1+X181)</f>
        <v>41.638021169417897</v>
      </c>
      <c r="V184" s="11">
        <f t="shared" si="63"/>
        <v>58.361978830582103</v>
      </c>
      <c r="W184" s="4" t="s">
        <v>8</v>
      </c>
      <c r="X184" s="11">
        <f>(V183+U184)/2</f>
        <v>56.86238069520617</v>
      </c>
    </row>
    <row r="185" spans="2:24" ht="15" customHeight="1" x14ac:dyDescent="0.25">
      <c r="B185" s="46" t="s">
        <v>134</v>
      </c>
      <c r="C185" s="49">
        <f>SUM(C173:D175, C179:C181)</f>
        <v>138</v>
      </c>
      <c r="D185" s="50"/>
      <c r="E185" s="5" t="s">
        <v>135</v>
      </c>
      <c r="F185" s="15">
        <f>SQRT(((50-D182)^2+(50-D183)^2+(50-D184)^2)/2)</f>
        <v>14.93789724136127</v>
      </c>
      <c r="G185" s="38"/>
      <c r="H185" s="46" t="s">
        <v>134</v>
      </c>
      <c r="I185" s="49">
        <f>SUM(I173:J175, I179:I181)</f>
        <v>130</v>
      </c>
      <c r="J185" s="50"/>
      <c r="K185" s="5" t="s">
        <v>135</v>
      </c>
      <c r="L185" s="15">
        <f>SQRT(((50-J182)^2+(50-J183)^2+(50-J184)^2)/2)</f>
        <v>11.938888721175674</v>
      </c>
      <c r="M185" s="38"/>
      <c r="N185" s="46" t="s">
        <v>134</v>
      </c>
      <c r="O185" s="49">
        <f>SUM(O173:P175, O179:O181)</f>
        <v>288</v>
      </c>
      <c r="P185" s="50"/>
      <c r="Q185" s="5" t="s">
        <v>135</v>
      </c>
      <c r="R185" s="15">
        <f>SQRT(((50-P182)^2+(50-P183)^2+(50-P184)^2)/2)</f>
        <v>15.827566941224118</v>
      </c>
      <c r="S185" s="38"/>
      <c r="T185" s="46" t="s">
        <v>134</v>
      </c>
      <c r="U185" s="49">
        <f>SUM(U173:V175, U179:U181)</f>
        <v>67</v>
      </c>
      <c r="V185" s="50"/>
      <c r="W185" s="5" t="s">
        <v>135</v>
      </c>
      <c r="X185" s="15">
        <f>SQRT(((50-V182)^2+(50-V183)^2+(50-V184)^2)/2)</f>
        <v>16.853167585800072</v>
      </c>
    </row>
    <row r="186" spans="2:24" ht="15" customHeight="1" x14ac:dyDescent="0.25">
      <c r="B186" s="47"/>
      <c r="C186" s="51"/>
      <c r="D186" s="52"/>
      <c r="E186" s="5" t="s">
        <v>136</v>
      </c>
      <c r="F186" s="15">
        <f>SQRT(((50-F182)^2+(50-F183)^2+(50-F184)^2)/2)</f>
        <v>12.904351862834925</v>
      </c>
      <c r="G186" s="38"/>
      <c r="H186" s="47"/>
      <c r="I186" s="51"/>
      <c r="J186" s="52"/>
      <c r="K186" s="5" t="s">
        <v>136</v>
      </c>
      <c r="L186" s="15">
        <f>SQRT(((50-L182)^2+(50-L183)^2+(50-L184)^2)/2)</f>
        <v>8.8094851989587593</v>
      </c>
      <c r="M186" s="38"/>
      <c r="N186" s="47"/>
      <c r="O186" s="51"/>
      <c r="P186" s="52"/>
      <c r="Q186" s="5" t="s">
        <v>136</v>
      </c>
      <c r="R186" s="15">
        <f>SQRT(((50-R182)^2+(50-R183)^2+(50-R184)^2)/2)</f>
        <v>13.391816770735053</v>
      </c>
      <c r="S186" s="38"/>
      <c r="T186" s="47"/>
      <c r="U186" s="51"/>
      <c r="V186" s="52"/>
      <c r="W186" s="5" t="s">
        <v>136</v>
      </c>
      <c r="X186" s="15">
        <f>SQRT(((50-X182)^2+(50-X183)^2+(50-X184)^2)/2)</f>
        <v>10.967522950307757</v>
      </c>
    </row>
    <row r="187" spans="2:24" ht="15" customHeight="1" x14ac:dyDescent="0.25">
      <c r="B187" s="48"/>
      <c r="C187" s="53"/>
      <c r="D187" s="54"/>
      <c r="E187" s="5" t="s">
        <v>137</v>
      </c>
      <c r="F187" s="15">
        <f>SQRT(((2*F185^2)+(2*F186^2))/4)</f>
        <v>13.958206743584935</v>
      </c>
      <c r="G187" s="38"/>
      <c r="H187" s="48"/>
      <c r="I187" s="53"/>
      <c r="J187" s="54"/>
      <c r="K187" s="5" t="s">
        <v>137</v>
      </c>
      <c r="L187" s="15">
        <f>SQRT(((2*L185^2)+(2*L186^2))/4)</f>
        <v>10.491522610357594</v>
      </c>
      <c r="M187" s="38"/>
      <c r="N187" s="48"/>
      <c r="O187" s="53"/>
      <c r="P187" s="54"/>
      <c r="Q187" s="5" t="s">
        <v>137</v>
      </c>
      <c r="R187" s="15">
        <f>SQRT(((2*R185^2)+(2*R186^2))/4)</f>
        <v>14.660365474637242</v>
      </c>
      <c r="S187" s="38"/>
      <c r="T187" s="48"/>
      <c r="U187" s="53"/>
      <c r="V187" s="54"/>
      <c r="W187" s="5" t="s">
        <v>137</v>
      </c>
      <c r="X187" s="15">
        <f>SQRT(((2*X185^2)+(2*X186^2))/4)</f>
        <v>14.2182245259489</v>
      </c>
    </row>
    <row r="188" spans="2:24" ht="15" customHeight="1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ht="15" customHeight="1" x14ac:dyDescent="0.25">
      <c r="B189" s="39" t="s">
        <v>214</v>
      </c>
      <c r="C189" s="39"/>
      <c r="D189" s="39"/>
      <c r="E189" s="39"/>
      <c r="F189" s="39"/>
      <c r="G189" s="38"/>
      <c r="H189" s="39" t="s">
        <v>215</v>
      </c>
      <c r="I189" s="39"/>
      <c r="J189" s="39"/>
      <c r="K189" s="39"/>
      <c r="L189" s="39"/>
      <c r="M189" s="38"/>
      <c r="N189" s="39" t="s">
        <v>216</v>
      </c>
      <c r="O189" s="39"/>
      <c r="P189" s="39"/>
      <c r="Q189" s="39"/>
      <c r="R189" s="39"/>
      <c r="S189" s="38"/>
      <c r="T189" s="39" t="s">
        <v>217</v>
      </c>
      <c r="U189" s="39"/>
      <c r="V189" s="39"/>
      <c r="W189" s="39"/>
      <c r="X189" s="39"/>
    </row>
    <row r="190" spans="2:24" ht="15" customHeight="1" x14ac:dyDescent="0.25">
      <c r="B190" s="2" t="s">
        <v>161</v>
      </c>
      <c r="C190" s="33">
        <v>16</v>
      </c>
      <c r="D190" s="34">
        <v>11</v>
      </c>
      <c r="E190" s="2" t="s">
        <v>167</v>
      </c>
      <c r="F190" s="16">
        <f>C190+D190+C192+D192+C196*2</f>
        <v>56</v>
      </c>
      <c r="G190" s="38"/>
      <c r="H190" s="2" t="s">
        <v>161</v>
      </c>
      <c r="I190" s="33">
        <v>93</v>
      </c>
      <c r="J190" s="34">
        <v>91</v>
      </c>
      <c r="K190" s="2" t="s">
        <v>167</v>
      </c>
      <c r="L190" s="16">
        <f>I190+J190+I192+J192+I196*2</f>
        <v>450</v>
      </c>
      <c r="M190" s="38"/>
      <c r="N190" s="2" t="s">
        <v>161</v>
      </c>
      <c r="O190" s="33">
        <f>C190+I190</f>
        <v>109</v>
      </c>
      <c r="P190" s="34">
        <f t="shared" ref="P190:P192" si="64">D190+J190</f>
        <v>102</v>
      </c>
      <c r="Q190" s="2" t="s">
        <v>167</v>
      </c>
      <c r="R190" s="16">
        <f>O190+P190+O192+P192+O196*2</f>
        <v>506</v>
      </c>
      <c r="S190" s="38"/>
      <c r="T190" s="2" t="s">
        <v>161</v>
      </c>
      <c r="U190" s="33">
        <v>23</v>
      </c>
      <c r="V190" s="34">
        <v>16</v>
      </c>
      <c r="W190" s="2" t="s">
        <v>167</v>
      </c>
      <c r="X190" s="16">
        <f>U190+V190+U192+V192+U196*2</f>
        <v>152</v>
      </c>
    </row>
    <row r="191" spans="2:24" ht="15" customHeight="1" x14ac:dyDescent="0.25">
      <c r="B191" s="3" t="s">
        <v>162</v>
      </c>
      <c r="C191" s="35">
        <v>6</v>
      </c>
      <c r="D191" s="36">
        <v>2</v>
      </c>
      <c r="E191" s="3" t="s">
        <v>168</v>
      </c>
      <c r="F191" s="17">
        <f>SUM(C190:D191)+C197*2</f>
        <v>67</v>
      </c>
      <c r="G191" s="38"/>
      <c r="H191" s="3" t="s">
        <v>162</v>
      </c>
      <c r="I191" s="35">
        <v>95</v>
      </c>
      <c r="J191" s="36">
        <v>68</v>
      </c>
      <c r="K191" s="3" t="s">
        <v>168</v>
      </c>
      <c r="L191" s="17">
        <f>SUM(I190:J191)+I197*2</f>
        <v>499</v>
      </c>
      <c r="M191" s="38"/>
      <c r="N191" s="3" t="s">
        <v>162</v>
      </c>
      <c r="O191" s="35">
        <f t="shared" ref="O191:O192" si="65">C191+I191</f>
        <v>101</v>
      </c>
      <c r="P191" s="36">
        <f t="shared" si="64"/>
        <v>70</v>
      </c>
      <c r="Q191" s="3" t="s">
        <v>168</v>
      </c>
      <c r="R191" s="17">
        <f>SUM(O190:P191)+O197*2</f>
        <v>566</v>
      </c>
      <c r="S191" s="38"/>
      <c r="T191" s="3" t="s">
        <v>162</v>
      </c>
      <c r="U191" s="35">
        <v>12</v>
      </c>
      <c r="V191" s="36">
        <v>18</v>
      </c>
      <c r="W191" s="3" t="s">
        <v>168</v>
      </c>
      <c r="X191" s="17">
        <f>SUM(U190:V191)+U197*2</f>
        <v>109</v>
      </c>
    </row>
    <row r="192" spans="2:24" ht="15" customHeight="1" x14ac:dyDescent="0.25">
      <c r="B192" s="4" t="s">
        <v>132</v>
      </c>
      <c r="C192" s="31">
        <v>3</v>
      </c>
      <c r="D192" s="32">
        <v>4</v>
      </c>
      <c r="E192" s="4" t="s">
        <v>169</v>
      </c>
      <c r="F192" s="18">
        <f>SUM(C191:D192)+C198*2</f>
        <v>15</v>
      </c>
      <c r="G192" s="38"/>
      <c r="H192" s="4" t="s">
        <v>132</v>
      </c>
      <c r="I192" s="31">
        <v>76</v>
      </c>
      <c r="J192" s="32">
        <v>68</v>
      </c>
      <c r="K192" s="4" t="s">
        <v>169</v>
      </c>
      <c r="L192" s="18">
        <f>SUM(I191:J192)+I198*2</f>
        <v>379</v>
      </c>
      <c r="M192" s="38"/>
      <c r="N192" s="4" t="s">
        <v>132</v>
      </c>
      <c r="O192" s="31">
        <f t="shared" si="65"/>
        <v>79</v>
      </c>
      <c r="P192" s="32">
        <f t="shared" si="64"/>
        <v>72</v>
      </c>
      <c r="Q192" s="4" t="s">
        <v>169</v>
      </c>
      <c r="R192" s="18">
        <f>SUM(O191:P192)+O198*2</f>
        <v>394</v>
      </c>
      <c r="S192" s="38"/>
      <c r="T192" s="4" t="s">
        <v>132</v>
      </c>
      <c r="U192" s="31">
        <v>28</v>
      </c>
      <c r="V192" s="32">
        <v>19</v>
      </c>
      <c r="W192" s="4" t="s">
        <v>169</v>
      </c>
      <c r="X192" s="18">
        <f>SUM(U191:V192)+U198*2</f>
        <v>151</v>
      </c>
    </row>
    <row r="193" spans="2:24" ht="15" customHeight="1" x14ac:dyDescent="0.25">
      <c r="B193" s="2" t="s">
        <v>170</v>
      </c>
      <c r="C193" s="6">
        <f>C190/(C190+D190)*100</f>
        <v>59.259259259259252</v>
      </c>
      <c r="D193" s="7">
        <f>D190/(C190+D190)*100</f>
        <v>40.74074074074074</v>
      </c>
      <c r="E193" s="2" t="s">
        <v>171</v>
      </c>
      <c r="F193" s="12">
        <f>F190/SUM(F190:F192)*100</f>
        <v>40.579710144927539</v>
      </c>
      <c r="G193" s="38"/>
      <c r="H193" s="2" t="s">
        <v>170</v>
      </c>
      <c r="I193" s="6">
        <f>I190/(I190+J190)*100</f>
        <v>50.54347826086957</v>
      </c>
      <c r="J193" s="7">
        <f>J190/(I190+J190)*100</f>
        <v>49.45652173913043</v>
      </c>
      <c r="K193" s="2" t="s">
        <v>171</v>
      </c>
      <c r="L193" s="12">
        <f>L190/SUM(L190:L192)*100</f>
        <v>33.885542168674696</v>
      </c>
      <c r="M193" s="38"/>
      <c r="N193" s="2" t="s">
        <v>170</v>
      </c>
      <c r="O193" s="6">
        <f>O190/(O190+P190)*100</f>
        <v>51.658767772511851</v>
      </c>
      <c r="P193" s="7">
        <f>P190/(O190+P190)*100</f>
        <v>48.341232227488149</v>
      </c>
      <c r="Q193" s="2" t="s">
        <v>171</v>
      </c>
      <c r="R193" s="12">
        <f>R190/SUM(R190:R192)*100</f>
        <v>34.515688949522513</v>
      </c>
      <c r="S193" s="38"/>
      <c r="T193" s="2" t="s">
        <v>170</v>
      </c>
      <c r="U193" s="6">
        <f>U190/(U190+V190)*100</f>
        <v>58.974358974358978</v>
      </c>
      <c r="V193" s="7">
        <f>V190/(U190+V190)*100</f>
        <v>41.025641025641022</v>
      </c>
      <c r="W193" s="2" t="s">
        <v>171</v>
      </c>
      <c r="X193" s="12">
        <f>X190/SUM(X190:X192)*100</f>
        <v>36.893203883495147</v>
      </c>
    </row>
    <row r="194" spans="2:24" ht="15" customHeight="1" x14ac:dyDescent="0.25">
      <c r="B194" s="3" t="s">
        <v>172</v>
      </c>
      <c r="C194" s="8">
        <f>C191/(C191+D191)*100</f>
        <v>75</v>
      </c>
      <c r="D194" s="9">
        <f>D191/(C191+D191)*100</f>
        <v>25</v>
      </c>
      <c r="E194" s="3" t="s">
        <v>173</v>
      </c>
      <c r="F194" s="13">
        <f>F191/SUM(F190:F192)*100</f>
        <v>48.550724637681157</v>
      </c>
      <c r="G194" s="38"/>
      <c r="H194" s="3" t="s">
        <v>172</v>
      </c>
      <c r="I194" s="8">
        <f>I191/(I191+J191)*100</f>
        <v>58.282208588957054</v>
      </c>
      <c r="J194" s="9">
        <f>J191/(I191+J191)*100</f>
        <v>41.717791411042946</v>
      </c>
      <c r="K194" s="3" t="s">
        <v>173</v>
      </c>
      <c r="L194" s="13">
        <f>L191/SUM(L190:L192)*100</f>
        <v>37.575301204819276</v>
      </c>
      <c r="M194" s="38"/>
      <c r="N194" s="3" t="s">
        <v>172</v>
      </c>
      <c r="O194" s="8">
        <f>O191/(O191+P191)*100</f>
        <v>59.064327485380119</v>
      </c>
      <c r="P194" s="9">
        <f>P191/(O191+P191)*100</f>
        <v>40.935672514619881</v>
      </c>
      <c r="Q194" s="3" t="s">
        <v>173</v>
      </c>
      <c r="R194" s="13">
        <f>R191/SUM(R190:R192)*100</f>
        <v>38.608458390177354</v>
      </c>
      <c r="S194" s="38"/>
      <c r="T194" s="3" t="s">
        <v>172</v>
      </c>
      <c r="U194" s="8">
        <f>U191/(U191+V191)*100</f>
        <v>40</v>
      </c>
      <c r="V194" s="9">
        <f>V191/(U191+V191)*100</f>
        <v>60</v>
      </c>
      <c r="W194" s="3" t="s">
        <v>173</v>
      </c>
      <c r="X194" s="13">
        <f>X191/SUM(X190:X192)*100</f>
        <v>26.456310679611651</v>
      </c>
    </row>
    <row r="195" spans="2:24" ht="15" customHeight="1" x14ac:dyDescent="0.25">
      <c r="B195" s="4" t="s">
        <v>174</v>
      </c>
      <c r="C195" s="10">
        <f>C192/(C192+D192)*100</f>
        <v>42.857142857142854</v>
      </c>
      <c r="D195" s="11">
        <f>D192/(C192+D192)*100</f>
        <v>57.142857142857139</v>
      </c>
      <c r="E195" s="4" t="s">
        <v>175</v>
      </c>
      <c r="F195" s="14">
        <f>F192/SUM(F190:F192)*100</f>
        <v>10.869565217391305</v>
      </c>
      <c r="G195" s="38"/>
      <c r="H195" s="4" t="s">
        <v>174</v>
      </c>
      <c r="I195" s="10">
        <f>I192/(I192+J192)*100</f>
        <v>52.777777777777779</v>
      </c>
      <c r="J195" s="11">
        <f>J192/(I192+J192)*100</f>
        <v>47.222222222222221</v>
      </c>
      <c r="K195" s="4" t="s">
        <v>175</v>
      </c>
      <c r="L195" s="14">
        <f>L192/SUM(L190:L192)*100</f>
        <v>28.539156626506024</v>
      </c>
      <c r="M195" s="38"/>
      <c r="N195" s="4" t="s">
        <v>174</v>
      </c>
      <c r="O195" s="10">
        <f>O192/(O192+P192)*100</f>
        <v>52.317880794701985</v>
      </c>
      <c r="P195" s="11">
        <f>P192/(O192+P192)*100</f>
        <v>47.682119205298015</v>
      </c>
      <c r="Q195" s="4" t="s">
        <v>175</v>
      </c>
      <c r="R195" s="14">
        <f>R192/SUM(R190:R192)*100</f>
        <v>26.875852660300136</v>
      </c>
      <c r="S195" s="38"/>
      <c r="T195" s="4" t="s">
        <v>174</v>
      </c>
      <c r="U195" s="10">
        <f>U192/(U192+V192)*100</f>
        <v>59.574468085106382</v>
      </c>
      <c r="V195" s="11">
        <f>V192/(U192+V192)*100</f>
        <v>40.425531914893611</v>
      </c>
      <c r="W195" s="4" t="s">
        <v>175</v>
      </c>
      <c r="X195" s="14">
        <f>X192/SUM(X190:X192)*100</f>
        <v>36.650485436893206</v>
      </c>
    </row>
    <row r="196" spans="2:24" ht="15" customHeight="1" x14ac:dyDescent="0.25">
      <c r="B196" s="2" t="s">
        <v>176</v>
      </c>
      <c r="C196" s="40">
        <v>11</v>
      </c>
      <c r="D196" s="41"/>
      <c r="E196" s="2" t="s">
        <v>177</v>
      </c>
      <c r="F196" s="12">
        <f>SQRT(5+F190)/SQRT(5+F191)*((5+C190)/(5+D190))</f>
        <v>1.2080863612548567</v>
      </c>
      <c r="G196" s="38"/>
      <c r="H196" s="2" t="s">
        <v>176</v>
      </c>
      <c r="I196" s="40">
        <v>61</v>
      </c>
      <c r="J196" s="41"/>
      <c r="K196" s="2" t="s">
        <v>177</v>
      </c>
      <c r="L196" s="12">
        <f>SQRT(5+L190)/SQRT(5+L191)*((5+I190)/(5+J190))</f>
        <v>0.96994089982391929</v>
      </c>
      <c r="M196" s="38"/>
      <c r="N196" s="2" t="s">
        <v>176</v>
      </c>
      <c r="O196" s="40">
        <f t="shared" ref="O196:O198" si="66">C196+I196</f>
        <v>72</v>
      </c>
      <c r="P196" s="41">
        <f t="shared" ref="P196:P198" si="67">D196+J196</f>
        <v>0</v>
      </c>
      <c r="Q196" s="2" t="s">
        <v>177</v>
      </c>
      <c r="R196" s="12">
        <f>SQRT(5+R190)/SQRT(5+R191)*((5+O190)/(5+P190))</f>
        <v>1.0078907735520104</v>
      </c>
      <c r="S196" s="38"/>
      <c r="T196" s="2" t="s">
        <v>176</v>
      </c>
      <c r="U196" s="40">
        <v>33</v>
      </c>
      <c r="V196" s="41"/>
      <c r="W196" s="2" t="s">
        <v>177</v>
      </c>
      <c r="X196" s="12">
        <f>SQRT(5+X190)/SQRT(5+X191)*((5+U190)/(5+V190))</f>
        <v>1.5647182110277962</v>
      </c>
    </row>
    <row r="197" spans="2:24" ht="15" customHeight="1" x14ac:dyDescent="0.25">
      <c r="B197" s="3" t="s">
        <v>178</v>
      </c>
      <c r="C197" s="42">
        <v>16</v>
      </c>
      <c r="D197" s="43"/>
      <c r="E197" s="3" t="s">
        <v>179</v>
      </c>
      <c r="F197" s="13">
        <f>SQRT(5+F191)/SQRT(5+F192)*((5+C191)/(5+D191))</f>
        <v>2.9815760795873287</v>
      </c>
      <c r="G197" s="38"/>
      <c r="H197" s="3" t="s">
        <v>178</v>
      </c>
      <c r="I197" s="42">
        <v>76</v>
      </c>
      <c r="J197" s="43"/>
      <c r="K197" s="3" t="s">
        <v>179</v>
      </c>
      <c r="L197" s="13">
        <f>SQRT(5+L191)/SQRT(5+L192)*((5+I191)/(5+J191))</f>
        <v>1.5693752379985755</v>
      </c>
      <c r="M197" s="38"/>
      <c r="N197" s="3" t="s">
        <v>178</v>
      </c>
      <c r="O197" s="42">
        <f t="shared" si="66"/>
        <v>92</v>
      </c>
      <c r="P197" s="43">
        <f t="shared" si="67"/>
        <v>0</v>
      </c>
      <c r="Q197" s="3" t="s">
        <v>179</v>
      </c>
      <c r="R197" s="13">
        <f>SQRT(5+R191)/SQRT(5+R192)*((5+O191)/(5+P191))</f>
        <v>1.690737589071367</v>
      </c>
      <c r="S197" s="38"/>
      <c r="T197" s="3" t="s">
        <v>178</v>
      </c>
      <c r="U197" s="42">
        <v>20</v>
      </c>
      <c r="V197" s="43"/>
      <c r="W197" s="3" t="s">
        <v>179</v>
      </c>
      <c r="X197" s="13">
        <f>SQRT(5+X191)/SQRT(5+X192)*((5+U191)/(5+V191))</f>
        <v>0.63184595836986412</v>
      </c>
    </row>
    <row r="198" spans="2:24" ht="15" customHeight="1" x14ac:dyDescent="0.25">
      <c r="B198" s="4" t="s">
        <v>180</v>
      </c>
      <c r="C198" s="44">
        <v>0</v>
      </c>
      <c r="D198" s="45"/>
      <c r="E198" s="4" t="s">
        <v>181</v>
      </c>
      <c r="F198" s="14">
        <f>SQRT(5+F192)/SQRT(5+F190)*((5+C192)/(5+D192))</f>
        <v>0.50897629716788295</v>
      </c>
      <c r="G198" s="38"/>
      <c r="H198" s="4" t="s">
        <v>180</v>
      </c>
      <c r="I198" s="44">
        <v>36</v>
      </c>
      <c r="J198" s="45"/>
      <c r="K198" s="4" t="s">
        <v>181</v>
      </c>
      <c r="L198" s="14">
        <f>SQRT(5+L192)/SQRT(5+L190)*((5+I192)/(5+J192))</f>
        <v>1.019347055185104</v>
      </c>
      <c r="M198" s="38"/>
      <c r="N198" s="4" t="s">
        <v>180</v>
      </c>
      <c r="O198" s="44">
        <f t="shared" si="66"/>
        <v>36</v>
      </c>
      <c r="P198" s="45">
        <f t="shared" si="67"/>
        <v>0</v>
      </c>
      <c r="Q198" s="4" t="s">
        <v>181</v>
      </c>
      <c r="R198" s="14">
        <f>SQRT(5+R192)/SQRT(5+R190)*((5+O192)/(5+P192))</f>
        <v>0.96397230921266075</v>
      </c>
      <c r="S198" s="38"/>
      <c r="T198" s="4" t="s">
        <v>180</v>
      </c>
      <c r="U198" s="44">
        <v>37</v>
      </c>
      <c r="V198" s="45"/>
      <c r="W198" s="4" t="s">
        <v>181</v>
      </c>
      <c r="X198" s="14">
        <f>SQRT(5+X192)/SQRT(5+X190)*((5+U192)/(5+V192))</f>
        <v>1.3706140239132865</v>
      </c>
    </row>
    <row r="199" spans="2:24" ht="15" customHeight="1" x14ac:dyDescent="0.25">
      <c r="B199" s="2" t="s">
        <v>161</v>
      </c>
      <c r="C199" s="6">
        <f>(100*F196)/(1+F196)</f>
        <v>54.711916275244796</v>
      </c>
      <c r="D199" s="7">
        <f>100-C199</f>
        <v>45.288083724755204</v>
      </c>
      <c r="E199" s="2" t="s">
        <v>6</v>
      </c>
      <c r="F199" s="7">
        <f>(C199+D201)/2</f>
        <v>60.491004787355948</v>
      </c>
      <c r="G199" s="38"/>
      <c r="H199" s="2" t="s">
        <v>161</v>
      </c>
      <c r="I199" s="6">
        <f>(100*L196)/(1+L196)</f>
        <v>49.237055787339422</v>
      </c>
      <c r="J199" s="7">
        <f>100-I199</f>
        <v>50.762944212660578</v>
      </c>
      <c r="K199" s="2" t="s">
        <v>6</v>
      </c>
      <c r="L199" s="7">
        <f>(I199+J201)/2</f>
        <v>49.379006718552411</v>
      </c>
      <c r="M199" s="38"/>
      <c r="N199" s="2" t="s">
        <v>161</v>
      </c>
      <c r="O199" s="6">
        <f>(100*R196)/(1+R196)</f>
        <v>50.1964940936018</v>
      </c>
      <c r="P199" s="7">
        <f>100-O199</f>
        <v>49.8035059063982</v>
      </c>
      <c r="Q199" s="2" t="s">
        <v>6</v>
      </c>
      <c r="R199" s="7">
        <f>(O199+P201)/2</f>
        <v>50.556854464766261</v>
      </c>
      <c r="S199" s="38"/>
      <c r="T199" s="2" t="s">
        <v>161</v>
      </c>
      <c r="U199" s="6">
        <f>(100*X196)/(1+X196)</f>
        <v>61.009361741956994</v>
      </c>
      <c r="V199" s="7">
        <f>100-U199</f>
        <v>38.990638258043006</v>
      </c>
      <c r="W199" s="2" t="s">
        <v>6</v>
      </c>
      <c r="X199" s="7">
        <f>(U199+V201)/2</f>
        <v>51.596262839038651</v>
      </c>
    </row>
    <row r="200" spans="2:24" ht="15" customHeight="1" x14ac:dyDescent="0.25">
      <c r="B200" s="3" t="s">
        <v>162</v>
      </c>
      <c r="C200" s="8">
        <f>(100*F197)/(1+F197)</f>
        <v>74.884317666896237</v>
      </c>
      <c r="D200" s="9">
        <f t="shared" ref="D200:D201" si="68">100-C200</f>
        <v>25.115682333103763</v>
      </c>
      <c r="E200" s="3" t="s">
        <v>7</v>
      </c>
      <c r="F200" s="9">
        <f>(D199+C200)/2</f>
        <v>60.086200695825724</v>
      </c>
      <c r="G200" s="38"/>
      <c r="H200" s="3" t="s">
        <v>162</v>
      </c>
      <c r="I200" s="8">
        <f>(100*L197)/(1+L197)</f>
        <v>61.080032795094823</v>
      </c>
      <c r="J200" s="9">
        <f t="shared" ref="J200:J201" si="69">100-I200</f>
        <v>38.919967204905177</v>
      </c>
      <c r="K200" s="3" t="s">
        <v>7</v>
      </c>
      <c r="L200" s="9">
        <f>(J199+I200)/2</f>
        <v>55.921488503877697</v>
      </c>
      <c r="M200" s="38"/>
      <c r="N200" s="3" t="s">
        <v>162</v>
      </c>
      <c r="O200" s="8">
        <f>(100*R197)/(1+R197)</f>
        <v>62.835469201397586</v>
      </c>
      <c r="P200" s="9">
        <f t="shared" ref="P200:P201" si="70">100-O200</f>
        <v>37.164530798602414</v>
      </c>
      <c r="Q200" s="3" t="s">
        <v>7</v>
      </c>
      <c r="R200" s="9">
        <f>(P199+O200)/2</f>
        <v>56.319487553897893</v>
      </c>
      <c r="S200" s="38"/>
      <c r="T200" s="3" t="s">
        <v>162</v>
      </c>
      <c r="U200" s="8">
        <f>(100*X197)/(1+X197)</f>
        <v>38.719706056143188</v>
      </c>
      <c r="V200" s="9">
        <f t="shared" ref="V200:V201" si="71">100-U200</f>
        <v>61.280293943856812</v>
      </c>
      <c r="W200" s="3" t="s">
        <v>7</v>
      </c>
      <c r="X200" s="9">
        <f>(V199+U200)/2</f>
        <v>38.855172157093094</v>
      </c>
    </row>
    <row r="201" spans="2:24" ht="15" customHeight="1" x14ac:dyDescent="0.25">
      <c r="B201" s="4" t="s">
        <v>132</v>
      </c>
      <c r="C201" s="10">
        <f>(100*F198)/(1+F198)</f>
        <v>33.729906700532901</v>
      </c>
      <c r="D201" s="11">
        <f t="shared" si="68"/>
        <v>66.270093299467106</v>
      </c>
      <c r="E201" s="4" t="s">
        <v>8</v>
      </c>
      <c r="F201" s="11">
        <f>(D200+C201)/2</f>
        <v>29.422794516818332</v>
      </c>
      <c r="G201" s="38"/>
      <c r="H201" s="4" t="s">
        <v>132</v>
      </c>
      <c r="I201" s="10">
        <f>(100*L198)/(1+L198)</f>
        <v>50.4790423502346</v>
      </c>
      <c r="J201" s="11">
        <f t="shared" si="69"/>
        <v>49.5209576497654</v>
      </c>
      <c r="K201" s="4" t="s">
        <v>8</v>
      </c>
      <c r="L201" s="11">
        <f>(J200+I201)/2</f>
        <v>44.699504777569885</v>
      </c>
      <c r="M201" s="38"/>
      <c r="N201" s="4" t="s">
        <v>132</v>
      </c>
      <c r="O201" s="10">
        <f>(100*R198)/(1+R198)</f>
        <v>49.082785164069278</v>
      </c>
      <c r="P201" s="11">
        <f t="shared" si="70"/>
        <v>50.917214835930722</v>
      </c>
      <c r="Q201" s="4" t="s">
        <v>8</v>
      </c>
      <c r="R201" s="11">
        <f>(P200+O201)/2</f>
        <v>43.123657981335846</v>
      </c>
      <c r="S201" s="38"/>
      <c r="T201" s="4" t="s">
        <v>132</v>
      </c>
      <c r="U201" s="10">
        <f>(100*X198)/(1+X198)</f>
        <v>57.816836063879691</v>
      </c>
      <c r="V201" s="11">
        <f t="shared" si="71"/>
        <v>42.183163936120309</v>
      </c>
      <c r="W201" s="4" t="s">
        <v>8</v>
      </c>
      <c r="X201" s="11">
        <f>(V200+U201)/2</f>
        <v>59.548565003868248</v>
      </c>
    </row>
    <row r="202" spans="2:24" ht="15" customHeight="1" x14ac:dyDescent="0.25">
      <c r="B202" s="46" t="s">
        <v>134</v>
      </c>
      <c r="C202" s="49">
        <f>SUM(C190:D192, C196:C198)</f>
        <v>69</v>
      </c>
      <c r="D202" s="50"/>
      <c r="E202" s="5" t="s">
        <v>135</v>
      </c>
      <c r="F202" s="15">
        <f>SQRT(((50-D199)^2+(50-D200)^2+(50-D201)^2)/2)</f>
        <v>21.285527438911224</v>
      </c>
      <c r="G202" s="38"/>
      <c r="H202" s="46" t="s">
        <v>134</v>
      </c>
      <c r="I202" s="49">
        <f>SUM(I190:J192, I196:I198)</f>
        <v>664</v>
      </c>
      <c r="J202" s="50"/>
      <c r="K202" s="5" t="s">
        <v>135</v>
      </c>
      <c r="L202" s="15">
        <f>SQRT(((50-J199)^2+(50-J200)^2+(50-J201)^2)/2)</f>
        <v>7.8606199559998879</v>
      </c>
      <c r="M202" s="38"/>
      <c r="N202" s="46" t="s">
        <v>134</v>
      </c>
      <c r="O202" s="49">
        <f>SUM(O190:P192, O196:O198)</f>
        <v>733</v>
      </c>
      <c r="P202" s="50"/>
      <c r="Q202" s="5" t="s">
        <v>135</v>
      </c>
      <c r="R202" s="15">
        <f>SQRT(((50-P199)^2+(50-P200)^2+(50-P201)^2)/2)</f>
        <v>9.1002517164114138</v>
      </c>
      <c r="S202" s="38"/>
      <c r="T202" s="46" t="s">
        <v>134</v>
      </c>
      <c r="U202" s="49">
        <f>SUM(U190:V192, U196:U198)</f>
        <v>206</v>
      </c>
      <c r="V202" s="50"/>
      <c r="W202" s="5" t="s">
        <v>135</v>
      </c>
      <c r="X202" s="15">
        <f>SQRT(((50-V199)^2+(50-V200)^2+(50-V201)^2)/2)</f>
        <v>12.440940548741667</v>
      </c>
    </row>
    <row r="203" spans="2:24" ht="15" customHeight="1" x14ac:dyDescent="0.25">
      <c r="B203" s="47"/>
      <c r="C203" s="51"/>
      <c r="D203" s="52"/>
      <c r="E203" s="5" t="s">
        <v>136</v>
      </c>
      <c r="F203" s="15">
        <f>SQRT(((50-F199)^2+(50-F200)^2+(50-F201)^2)/2)</f>
        <v>17.821532080911034</v>
      </c>
      <c r="G203" s="38"/>
      <c r="H203" s="47"/>
      <c r="I203" s="51"/>
      <c r="J203" s="52"/>
      <c r="K203" s="5" t="s">
        <v>136</v>
      </c>
      <c r="L203" s="15">
        <f>SQRT(((50-L199)^2+(50-L200)^2+(50-L201)^2)/2)</f>
        <v>5.6367059689220635</v>
      </c>
      <c r="M203" s="38"/>
      <c r="N203" s="47"/>
      <c r="O203" s="51"/>
      <c r="P203" s="52"/>
      <c r="Q203" s="5" t="s">
        <v>136</v>
      </c>
      <c r="R203" s="15">
        <f>SQRT(((50-R199)^2+(50-R200)^2+(50-R201)^2)/2)</f>
        <v>6.6155154521944359</v>
      </c>
      <c r="S203" s="38"/>
      <c r="T203" s="47"/>
      <c r="U203" s="51"/>
      <c r="V203" s="52"/>
      <c r="W203" s="5" t="s">
        <v>136</v>
      </c>
      <c r="X203" s="15">
        <f>SQRT(((50-X199)^2+(50-X200)^2+(50-X201)^2)/2)</f>
        <v>10.438638233323976</v>
      </c>
    </row>
    <row r="204" spans="2:24" ht="15" customHeight="1" x14ac:dyDescent="0.25">
      <c r="B204" s="48"/>
      <c r="C204" s="53"/>
      <c r="D204" s="54"/>
      <c r="E204" s="5" t="s">
        <v>137</v>
      </c>
      <c r="F204" s="15">
        <f>SQRT(((2*F202^2)+(2*F203^2))/4)</f>
        <v>19.630087672544715</v>
      </c>
      <c r="G204" s="38"/>
      <c r="H204" s="48"/>
      <c r="I204" s="53"/>
      <c r="J204" s="54"/>
      <c r="K204" s="5" t="s">
        <v>137</v>
      </c>
      <c r="L204" s="15">
        <f>SQRT(((2*L202^2)+(2*L203^2))/4)</f>
        <v>6.8396564340888242</v>
      </c>
      <c r="M204" s="38"/>
      <c r="N204" s="48"/>
      <c r="O204" s="53"/>
      <c r="P204" s="54"/>
      <c r="Q204" s="5" t="s">
        <v>137</v>
      </c>
      <c r="R204" s="15">
        <f>SQRT(((2*R202^2)+(2*R203^2))/4)</f>
        <v>7.9554894884058589</v>
      </c>
      <c r="S204" s="38"/>
      <c r="T204" s="48"/>
      <c r="U204" s="53"/>
      <c r="V204" s="54"/>
      <c r="W204" s="5" t="s">
        <v>137</v>
      </c>
      <c r="X204" s="15">
        <f>SQRT(((2*X202^2)+(2*X203^2))/4)</f>
        <v>11.483513615255953</v>
      </c>
    </row>
    <row r="205" spans="2:24" ht="15" customHeight="1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ht="15" customHeight="1" x14ac:dyDescent="0.25">
      <c r="B206" s="39" t="s">
        <v>218</v>
      </c>
      <c r="C206" s="39"/>
      <c r="D206" s="39"/>
      <c r="E206" s="39"/>
      <c r="F206" s="39"/>
      <c r="G206" s="38"/>
      <c r="H206" s="39" t="s">
        <v>219</v>
      </c>
      <c r="I206" s="39"/>
      <c r="J206" s="39"/>
      <c r="K206" s="39"/>
      <c r="L206" s="39"/>
      <c r="M206" s="38"/>
      <c r="N206" s="39" t="s">
        <v>220</v>
      </c>
      <c r="O206" s="39"/>
      <c r="P206" s="39"/>
      <c r="Q206" s="39"/>
      <c r="R206" s="39"/>
      <c r="S206" s="38"/>
      <c r="T206" s="39" t="s">
        <v>221</v>
      </c>
      <c r="U206" s="39"/>
      <c r="V206" s="39"/>
      <c r="W206" s="39"/>
      <c r="X206" s="39"/>
    </row>
    <row r="207" spans="2:24" ht="15" customHeight="1" x14ac:dyDescent="0.25">
      <c r="B207" s="2" t="s">
        <v>161</v>
      </c>
      <c r="C207" s="33">
        <v>18</v>
      </c>
      <c r="D207" s="34">
        <v>28</v>
      </c>
      <c r="E207" s="2" t="s">
        <v>167</v>
      </c>
      <c r="F207" s="16">
        <f>C207+D207+C209+D209+C213*2</f>
        <v>76</v>
      </c>
      <c r="G207" s="38"/>
      <c r="H207" s="2" t="s">
        <v>161</v>
      </c>
      <c r="I207" s="33">
        <v>18</v>
      </c>
      <c r="J207" s="34">
        <v>14</v>
      </c>
      <c r="K207" s="2" t="s">
        <v>167</v>
      </c>
      <c r="L207" s="16">
        <f>I207+J207+I209+J209+I213*2</f>
        <v>47</v>
      </c>
      <c r="M207" s="38"/>
      <c r="N207" s="2" t="s">
        <v>161</v>
      </c>
      <c r="O207" s="33">
        <f>C207+I207</f>
        <v>36</v>
      </c>
      <c r="P207" s="34">
        <f t="shared" ref="P207:P209" si="72">D207+J207</f>
        <v>42</v>
      </c>
      <c r="Q207" s="2" t="s">
        <v>167</v>
      </c>
      <c r="R207" s="16">
        <f>O207+P207+O209+P209+O213*2</f>
        <v>123</v>
      </c>
      <c r="S207" s="38"/>
      <c r="T207" s="2" t="s">
        <v>161</v>
      </c>
      <c r="U207" s="33">
        <v>50</v>
      </c>
      <c r="V207" s="34">
        <v>53</v>
      </c>
      <c r="W207" s="2" t="s">
        <v>167</v>
      </c>
      <c r="X207" s="16">
        <f>U207+V207+U209+V209+U213*2</f>
        <v>207</v>
      </c>
    </row>
    <row r="208" spans="2:24" ht="15" customHeight="1" x14ac:dyDescent="0.25">
      <c r="B208" s="3" t="s">
        <v>162</v>
      </c>
      <c r="C208" s="35">
        <v>13</v>
      </c>
      <c r="D208" s="36">
        <v>6</v>
      </c>
      <c r="E208" s="3" t="s">
        <v>168</v>
      </c>
      <c r="F208" s="17">
        <f>SUM(C207:D208)+C214*2</f>
        <v>93</v>
      </c>
      <c r="G208" s="38"/>
      <c r="H208" s="3" t="s">
        <v>162</v>
      </c>
      <c r="I208" s="35">
        <v>8</v>
      </c>
      <c r="J208" s="36">
        <v>3</v>
      </c>
      <c r="K208" s="3" t="s">
        <v>168</v>
      </c>
      <c r="L208" s="17">
        <f>SUM(I207:J208)+I214*2</f>
        <v>103</v>
      </c>
      <c r="M208" s="38"/>
      <c r="N208" s="3" t="s">
        <v>162</v>
      </c>
      <c r="O208" s="35">
        <f t="shared" ref="O208:O209" si="73">C208+I208</f>
        <v>21</v>
      </c>
      <c r="P208" s="36">
        <f t="shared" si="72"/>
        <v>9</v>
      </c>
      <c r="Q208" s="3" t="s">
        <v>168</v>
      </c>
      <c r="R208" s="17">
        <f>SUM(O207:P208)+O214*2</f>
        <v>196</v>
      </c>
      <c r="S208" s="38"/>
      <c r="T208" s="3" t="s">
        <v>162</v>
      </c>
      <c r="U208" s="35">
        <v>47</v>
      </c>
      <c r="V208" s="36">
        <v>23</v>
      </c>
      <c r="W208" s="3" t="s">
        <v>168</v>
      </c>
      <c r="X208" s="17">
        <f>SUM(U207:V208)+U214*2</f>
        <v>243</v>
      </c>
    </row>
    <row r="209" spans="2:24" ht="15" customHeight="1" x14ac:dyDescent="0.25">
      <c r="B209" s="4" t="s">
        <v>132</v>
      </c>
      <c r="C209" s="31">
        <v>11</v>
      </c>
      <c r="D209" s="32">
        <v>5</v>
      </c>
      <c r="E209" s="4" t="s">
        <v>169</v>
      </c>
      <c r="F209" s="18">
        <f>SUM(C208:D209)+C215*2</f>
        <v>41</v>
      </c>
      <c r="G209" s="38"/>
      <c r="H209" s="4" t="s">
        <v>132</v>
      </c>
      <c r="I209" s="31">
        <v>9</v>
      </c>
      <c r="J209" s="32">
        <v>2</v>
      </c>
      <c r="K209" s="4" t="s">
        <v>169</v>
      </c>
      <c r="L209" s="18">
        <f>SUM(I208:J209)+I215*2</f>
        <v>26</v>
      </c>
      <c r="M209" s="38"/>
      <c r="N209" s="4" t="s">
        <v>132</v>
      </c>
      <c r="O209" s="31">
        <f t="shared" si="73"/>
        <v>20</v>
      </c>
      <c r="P209" s="32">
        <f t="shared" si="72"/>
        <v>7</v>
      </c>
      <c r="Q209" s="4" t="s">
        <v>169</v>
      </c>
      <c r="R209" s="18">
        <f>SUM(O208:P209)+O215*2</f>
        <v>67</v>
      </c>
      <c r="S209" s="38"/>
      <c r="T209" s="4" t="s">
        <v>132</v>
      </c>
      <c r="U209" s="31">
        <v>37</v>
      </c>
      <c r="V209" s="32">
        <v>31</v>
      </c>
      <c r="W209" s="4" t="s">
        <v>169</v>
      </c>
      <c r="X209" s="18">
        <f>SUM(U208:V209)+U215*2</f>
        <v>160</v>
      </c>
    </row>
    <row r="210" spans="2:24" ht="15" customHeight="1" x14ac:dyDescent="0.25">
      <c r="B210" s="2" t="s">
        <v>170</v>
      </c>
      <c r="C210" s="6">
        <f>C207/(C207+D207)*100</f>
        <v>39.130434782608695</v>
      </c>
      <c r="D210" s="7">
        <f>D207/(C207+D207)*100</f>
        <v>60.869565217391312</v>
      </c>
      <c r="E210" s="2" t="s">
        <v>171</v>
      </c>
      <c r="F210" s="12">
        <f>F207/SUM(F207:F209)*100</f>
        <v>36.19047619047619</v>
      </c>
      <c r="G210" s="38"/>
      <c r="H210" s="2" t="s">
        <v>170</v>
      </c>
      <c r="I210" s="6">
        <f>I207/(I207+J207)*100</f>
        <v>56.25</v>
      </c>
      <c r="J210" s="7">
        <f>J207/(I207+J207)*100</f>
        <v>43.75</v>
      </c>
      <c r="K210" s="2" t="s">
        <v>171</v>
      </c>
      <c r="L210" s="12">
        <f>L207/SUM(L207:L209)*100</f>
        <v>26.704545454545453</v>
      </c>
      <c r="M210" s="38"/>
      <c r="N210" s="2" t="s">
        <v>170</v>
      </c>
      <c r="O210" s="6">
        <f>O207/(O207+P207)*100</f>
        <v>46.153846153846153</v>
      </c>
      <c r="P210" s="7">
        <f>P207/(O207+P207)*100</f>
        <v>53.846153846153847</v>
      </c>
      <c r="Q210" s="2" t="s">
        <v>171</v>
      </c>
      <c r="R210" s="12">
        <f>R207/SUM(R207:R209)*100</f>
        <v>31.865284974093267</v>
      </c>
      <c r="S210" s="38"/>
      <c r="T210" s="2" t="s">
        <v>170</v>
      </c>
      <c r="U210" s="6">
        <f>U207/(U207+V207)*100</f>
        <v>48.543689320388353</v>
      </c>
      <c r="V210" s="7">
        <f>V207/(U207+V207)*100</f>
        <v>51.456310679611647</v>
      </c>
      <c r="W210" s="2" t="s">
        <v>171</v>
      </c>
      <c r="X210" s="12">
        <f>X207/SUM(X207:X209)*100</f>
        <v>33.934426229508198</v>
      </c>
    </row>
    <row r="211" spans="2:24" ht="15" customHeight="1" x14ac:dyDescent="0.25">
      <c r="B211" s="3" t="s">
        <v>172</v>
      </c>
      <c r="C211" s="8">
        <f>C208/(C208+D208)*100</f>
        <v>68.421052631578945</v>
      </c>
      <c r="D211" s="9">
        <f>D208/(C208+D208)*100</f>
        <v>31.578947368421051</v>
      </c>
      <c r="E211" s="3" t="s">
        <v>173</v>
      </c>
      <c r="F211" s="13">
        <f>F208/SUM(F207:F209)*100</f>
        <v>44.285714285714285</v>
      </c>
      <c r="G211" s="38"/>
      <c r="H211" s="3" t="s">
        <v>172</v>
      </c>
      <c r="I211" s="8">
        <f>I208/(I208+J208)*100</f>
        <v>72.727272727272734</v>
      </c>
      <c r="J211" s="9">
        <f>J208/(I208+J208)*100</f>
        <v>27.27272727272727</v>
      </c>
      <c r="K211" s="3" t="s">
        <v>173</v>
      </c>
      <c r="L211" s="13">
        <f>L208/SUM(L207:L209)*100</f>
        <v>58.522727272727273</v>
      </c>
      <c r="M211" s="38"/>
      <c r="N211" s="3" t="s">
        <v>172</v>
      </c>
      <c r="O211" s="8">
        <f>O208/(O208+P208)*100</f>
        <v>70</v>
      </c>
      <c r="P211" s="9">
        <f>P208/(O208+P208)*100</f>
        <v>30</v>
      </c>
      <c r="Q211" s="3" t="s">
        <v>173</v>
      </c>
      <c r="R211" s="13">
        <f>R208/SUM(R207:R209)*100</f>
        <v>50.777202072538863</v>
      </c>
      <c r="S211" s="38"/>
      <c r="T211" s="3" t="s">
        <v>172</v>
      </c>
      <c r="U211" s="8">
        <f>U208/(U208+V208)*100</f>
        <v>67.142857142857139</v>
      </c>
      <c r="V211" s="9">
        <f>V208/(U208+V208)*100</f>
        <v>32.857142857142854</v>
      </c>
      <c r="W211" s="3" t="s">
        <v>173</v>
      </c>
      <c r="X211" s="13">
        <f>X208/SUM(X207:X209)*100</f>
        <v>39.83606557377049</v>
      </c>
    </row>
    <row r="212" spans="2:24" ht="15" customHeight="1" x14ac:dyDescent="0.25">
      <c r="B212" s="4" t="s">
        <v>174</v>
      </c>
      <c r="C212" s="10">
        <f>C209/(C209+D209)*100</f>
        <v>68.75</v>
      </c>
      <c r="D212" s="11">
        <f>D209/(C209+D209)*100</f>
        <v>31.25</v>
      </c>
      <c r="E212" s="4" t="s">
        <v>175</v>
      </c>
      <c r="F212" s="14">
        <f>F209/SUM(F207:F209)*100</f>
        <v>19.523809523809526</v>
      </c>
      <c r="G212" s="38"/>
      <c r="H212" s="4" t="s">
        <v>174</v>
      </c>
      <c r="I212" s="10">
        <f>I209/(I209+J209)*100</f>
        <v>81.818181818181827</v>
      </c>
      <c r="J212" s="11">
        <f>J209/(I209+J209)*100</f>
        <v>18.181818181818183</v>
      </c>
      <c r="K212" s="4" t="s">
        <v>175</v>
      </c>
      <c r="L212" s="14">
        <f>L209/SUM(L207:L209)*100</f>
        <v>14.772727272727273</v>
      </c>
      <c r="M212" s="38"/>
      <c r="N212" s="4" t="s">
        <v>174</v>
      </c>
      <c r="O212" s="10">
        <f>O209/(O209+P209)*100</f>
        <v>74.074074074074076</v>
      </c>
      <c r="P212" s="11">
        <f>P209/(O209+P209)*100</f>
        <v>25.925925925925924</v>
      </c>
      <c r="Q212" s="4" t="s">
        <v>175</v>
      </c>
      <c r="R212" s="14">
        <f>R209/SUM(R207:R209)*100</f>
        <v>17.357512953367877</v>
      </c>
      <c r="S212" s="38"/>
      <c r="T212" s="4" t="s">
        <v>174</v>
      </c>
      <c r="U212" s="10">
        <f>U209/(U209+V209)*100</f>
        <v>54.411764705882348</v>
      </c>
      <c r="V212" s="11">
        <f>V209/(U209+V209)*100</f>
        <v>45.588235294117645</v>
      </c>
      <c r="W212" s="4" t="s">
        <v>175</v>
      </c>
      <c r="X212" s="14">
        <f>X209/SUM(X207:X209)*100</f>
        <v>26.229508196721312</v>
      </c>
    </row>
    <row r="213" spans="2:24" ht="15" customHeight="1" x14ac:dyDescent="0.25">
      <c r="B213" s="2" t="s">
        <v>176</v>
      </c>
      <c r="C213" s="40">
        <v>7</v>
      </c>
      <c r="D213" s="41"/>
      <c r="E213" s="2" t="s">
        <v>177</v>
      </c>
      <c r="F213" s="12">
        <f>SQRT(5+F207)/SQRT(5+F208)*((5+C207)/(5+D207))</f>
        <v>0.63364114158275042</v>
      </c>
      <c r="G213" s="38"/>
      <c r="H213" s="2" t="s">
        <v>176</v>
      </c>
      <c r="I213" s="40">
        <v>2</v>
      </c>
      <c r="J213" s="41"/>
      <c r="K213" s="2" t="s">
        <v>177</v>
      </c>
      <c r="L213" s="12">
        <f>SQRT(5+L207)/SQRT(5+L208)*((5+I207)/(5+J207))</f>
        <v>0.83997049101264998</v>
      </c>
      <c r="M213" s="38"/>
      <c r="N213" s="2" t="s">
        <v>176</v>
      </c>
      <c r="O213" s="40">
        <f t="shared" ref="O213:O215" si="74">C213+I213</f>
        <v>9</v>
      </c>
      <c r="P213" s="41">
        <f t="shared" ref="P213:P215" si="75">D213+J213</f>
        <v>0</v>
      </c>
      <c r="Q213" s="2" t="s">
        <v>177</v>
      </c>
      <c r="R213" s="12">
        <f>SQRT(5+R207)/SQRT(5+R208)*((5+O207)/(5+P207))</f>
        <v>0.69613417498575247</v>
      </c>
      <c r="S213" s="38"/>
      <c r="T213" s="2" t="s">
        <v>176</v>
      </c>
      <c r="U213" s="40">
        <v>18</v>
      </c>
      <c r="V213" s="41"/>
      <c r="W213" s="2" t="s">
        <v>177</v>
      </c>
      <c r="X213" s="12">
        <f>SQRT(5+X207)/SQRT(5+X208)*((5+U207)/(5+V207))</f>
        <v>0.87675204186669442</v>
      </c>
    </row>
    <row r="214" spans="2:24" ht="15" customHeight="1" x14ac:dyDescent="0.25">
      <c r="B214" s="3" t="s">
        <v>178</v>
      </c>
      <c r="C214" s="42">
        <v>14</v>
      </c>
      <c r="D214" s="43"/>
      <c r="E214" s="3" t="s">
        <v>179</v>
      </c>
      <c r="F214" s="13">
        <f>SQRT(5+F208)/SQRT(5+F209)*((5+C208)/(5+D208))</f>
        <v>2.3884378337446748</v>
      </c>
      <c r="G214" s="38"/>
      <c r="H214" s="3" t="s">
        <v>178</v>
      </c>
      <c r="I214" s="42">
        <v>30</v>
      </c>
      <c r="J214" s="43"/>
      <c r="K214" s="3" t="s">
        <v>179</v>
      </c>
      <c r="L214" s="13">
        <f>SQRT(5+L208)/SQRT(5+L209)*((5+I208)/(5+J208))</f>
        <v>3.0330837070864942</v>
      </c>
      <c r="M214" s="38"/>
      <c r="N214" s="3" t="s">
        <v>178</v>
      </c>
      <c r="O214" s="42">
        <f t="shared" si="74"/>
        <v>44</v>
      </c>
      <c r="P214" s="43">
        <f t="shared" si="75"/>
        <v>0</v>
      </c>
      <c r="Q214" s="3" t="s">
        <v>179</v>
      </c>
      <c r="R214" s="13">
        <f>SQRT(5+R208)/SQRT(5+R209)*((5+O208)/(5+P208))</f>
        <v>3.1029665419633869</v>
      </c>
      <c r="S214" s="38"/>
      <c r="T214" s="3" t="s">
        <v>178</v>
      </c>
      <c r="U214" s="42">
        <v>35</v>
      </c>
      <c r="V214" s="43"/>
      <c r="W214" s="3" t="s">
        <v>179</v>
      </c>
      <c r="X214" s="13">
        <f>SQRT(5+X208)/SQRT(5+X209)*((5+U208)/(5+V208))</f>
        <v>2.2768225317454367</v>
      </c>
    </row>
    <row r="215" spans="2:24" ht="15" customHeight="1" x14ac:dyDescent="0.25">
      <c r="B215" s="4" t="s">
        <v>180</v>
      </c>
      <c r="C215" s="44">
        <v>3</v>
      </c>
      <c r="D215" s="45"/>
      <c r="E215" s="4" t="s">
        <v>181</v>
      </c>
      <c r="F215" s="14">
        <f>SQRT(5+F209)/SQRT(5+F207)*((5+C209)/(5+D209))</f>
        <v>1.2057475525556034</v>
      </c>
      <c r="G215" s="38"/>
      <c r="H215" s="4" t="s">
        <v>180</v>
      </c>
      <c r="I215" s="44">
        <v>2</v>
      </c>
      <c r="J215" s="45"/>
      <c r="K215" s="4" t="s">
        <v>181</v>
      </c>
      <c r="L215" s="14">
        <f>SQRT(5+L209)/SQRT(5+L207)*((5+I209)/(5+J209))</f>
        <v>1.5442199922988253</v>
      </c>
      <c r="M215" s="38"/>
      <c r="N215" s="4" t="s">
        <v>180</v>
      </c>
      <c r="O215" s="44">
        <f t="shared" si="74"/>
        <v>5</v>
      </c>
      <c r="P215" s="45">
        <f t="shared" si="75"/>
        <v>0</v>
      </c>
      <c r="Q215" s="4" t="s">
        <v>181</v>
      </c>
      <c r="R215" s="14">
        <f>SQRT(5+R209)/SQRT(5+R207)*((5+O209)/(5+P209))</f>
        <v>1.5624999999999998</v>
      </c>
      <c r="S215" s="38"/>
      <c r="T215" s="4" t="s">
        <v>180</v>
      </c>
      <c r="U215" s="44">
        <v>11</v>
      </c>
      <c r="V215" s="45"/>
      <c r="W215" s="4" t="s">
        <v>181</v>
      </c>
      <c r="X215" s="14">
        <f>SQRT(5+X209)/SQRT(5+X207)*((5+U209)/(5+V209))</f>
        <v>1.0292498947835507</v>
      </c>
    </row>
    <row r="216" spans="2:24" ht="15" customHeight="1" x14ac:dyDescent="0.25">
      <c r="B216" s="2" t="s">
        <v>161</v>
      </c>
      <c r="C216" s="6">
        <f>(100*F213)/(1+F213)</f>
        <v>38.787046031960749</v>
      </c>
      <c r="D216" s="7">
        <f>100-C216</f>
        <v>61.212953968039251</v>
      </c>
      <c r="E216" s="2" t="s">
        <v>6</v>
      </c>
      <c r="F216" s="7">
        <f>(C216+D218)/2</f>
        <v>42.061574916148849</v>
      </c>
      <c r="G216" s="38"/>
      <c r="H216" s="2" t="s">
        <v>161</v>
      </c>
      <c r="I216" s="6">
        <f>(100*L213)/(1+L213)</f>
        <v>45.651302296177697</v>
      </c>
      <c r="J216" s="7">
        <f>100-I216</f>
        <v>54.348697703822303</v>
      </c>
      <c r="K216" s="2" t="s">
        <v>6</v>
      </c>
      <c r="L216" s="7">
        <f>(I216+J218)/2</f>
        <v>42.478039758879767</v>
      </c>
      <c r="M216" s="38"/>
      <c r="N216" s="2" t="s">
        <v>161</v>
      </c>
      <c r="O216" s="6">
        <f>(100*R213)/(1+R213)</f>
        <v>41.0424001386329</v>
      </c>
      <c r="P216" s="7">
        <f>100-O216</f>
        <v>58.9575998613671</v>
      </c>
      <c r="Q216" s="2" t="s">
        <v>6</v>
      </c>
      <c r="R216" s="7">
        <f>(O216+P218)/2</f>
        <v>40.033395191267672</v>
      </c>
      <c r="S216" s="38"/>
      <c r="T216" s="2" t="s">
        <v>161</v>
      </c>
      <c r="U216" s="6">
        <f>(100*X213)/(1+X213)</f>
        <v>46.716455999943449</v>
      </c>
      <c r="V216" s="7">
        <f>100-U216</f>
        <v>53.283544000056551</v>
      </c>
      <c r="W216" s="2" t="s">
        <v>6</v>
      </c>
      <c r="X216" s="7">
        <f>(U216+V218)/2</f>
        <v>47.997874466644689</v>
      </c>
    </row>
    <row r="217" spans="2:24" ht="15" customHeight="1" x14ac:dyDescent="0.25">
      <c r="B217" s="3" t="s">
        <v>162</v>
      </c>
      <c r="C217" s="8">
        <f>(100*F214)/(1+F214)</f>
        <v>70.487875266849244</v>
      </c>
      <c r="D217" s="9">
        <f t="shared" ref="D217:D218" si="76">100-C217</f>
        <v>29.512124733150756</v>
      </c>
      <c r="E217" s="3" t="s">
        <v>7</v>
      </c>
      <c r="F217" s="9">
        <f>(D216+C217)/2</f>
        <v>65.850414617444244</v>
      </c>
      <c r="G217" s="38"/>
      <c r="H217" s="3" t="s">
        <v>162</v>
      </c>
      <c r="I217" s="8">
        <f>(100*L214)/(1+L214)</f>
        <v>75.205076992503052</v>
      </c>
      <c r="J217" s="9">
        <f t="shared" ref="J217:J218" si="77">100-I217</f>
        <v>24.794923007496948</v>
      </c>
      <c r="K217" s="3" t="s">
        <v>7</v>
      </c>
      <c r="L217" s="9">
        <f>(J216+I217)/2</f>
        <v>64.776887348162674</v>
      </c>
      <c r="M217" s="38"/>
      <c r="N217" s="3" t="s">
        <v>162</v>
      </c>
      <c r="O217" s="8">
        <f>(100*R214)/(1+R214)</f>
        <v>75.627390821435483</v>
      </c>
      <c r="P217" s="9">
        <f t="shared" ref="P217:P218" si="78">100-O217</f>
        <v>24.372609178564517</v>
      </c>
      <c r="Q217" s="3" t="s">
        <v>7</v>
      </c>
      <c r="R217" s="9">
        <f>(P216+O217)/2</f>
        <v>67.292495341401292</v>
      </c>
      <c r="S217" s="38"/>
      <c r="T217" s="3" t="s">
        <v>162</v>
      </c>
      <c r="U217" s="8">
        <f>(100*X214)/(1+X214)</f>
        <v>69.482631716788802</v>
      </c>
      <c r="V217" s="9">
        <f t="shared" ref="V217:V218" si="79">100-U217</f>
        <v>30.517368283211198</v>
      </c>
      <c r="W217" s="3" t="s">
        <v>7</v>
      </c>
      <c r="X217" s="9">
        <f>(V216+U217)/2</f>
        <v>61.383087858422677</v>
      </c>
    </row>
    <row r="218" spans="2:24" ht="15" customHeight="1" x14ac:dyDescent="0.25">
      <c r="B218" s="4" t="s">
        <v>132</v>
      </c>
      <c r="C218" s="10">
        <f>(100*F215)/(1+F215)</f>
        <v>54.66389619966305</v>
      </c>
      <c r="D218" s="11">
        <f t="shared" si="76"/>
        <v>45.33610380033695</v>
      </c>
      <c r="E218" s="4" t="s">
        <v>8</v>
      </c>
      <c r="F218" s="11">
        <f>(D217+C218)/2</f>
        <v>42.088010466406899</v>
      </c>
      <c r="G218" s="38"/>
      <c r="H218" s="4" t="s">
        <v>132</v>
      </c>
      <c r="I218" s="10">
        <f>(100*L215)/(1+L215)</f>
        <v>60.695222778418163</v>
      </c>
      <c r="J218" s="11">
        <f t="shared" si="77"/>
        <v>39.304777221581837</v>
      </c>
      <c r="K218" s="4" t="s">
        <v>8</v>
      </c>
      <c r="L218" s="11">
        <f>(J217+I218)/2</f>
        <v>42.745072892957552</v>
      </c>
      <c r="M218" s="38"/>
      <c r="N218" s="4" t="s">
        <v>132</v>
      </c>
      <c r="O218" s="10">
        <f>(100*R215)/(1+R215)</f>
        <v>60.975609756097548</v>
      </c>
      <c r="P218" s="11">
        <f t="shared" si="78"/>
        <v>39.024390243902452</v>
      </c>
      <c r="Q218" s="4" t="s">
        <v>8</v>
      </c>
      <c r="R218" s="11">
        <f>(P217+O218)/2</f>
        <v>42.674109467331036</v>
      </c>
      <c r="S218" s="38"/>
      <c r="T218" s="4" t="s">
        <v>132</v>
      </c>
      <c r="U218" s="10">
        <f>(100*X215)/(1+X215)</f>
        <v>50.720707066654079</v>
      </c>
      <c r="V218" s="11">
        <f t="shared" si="79"/>
        <v>49.279292933345921</v>
      </c>
      <c r="W218" s="4" t="s">
        <v>8</v>
      </c>
      <c r="X218" s="11">
        <f>(V217+U218)/2</f>
        <v>40.619037674932642</v>
      </c>
    </row>
    <row r="219" spans="2:24" ht="15" customHeight="1" x14ac:dyDescent="0.25">
      <c r="B219" s="46" t="s">
        <v>134</v>
      </c>
      <c r="C219" s="49">
        <f>SUM(C207:D209, C213:C215)</f>
        <v>105</v>
      </c>
      <c r="D219" s="50"/>
      <c r="E219" s="5" t="s">
        <v>135</v>
      </c>
      <c r="F219" s="15">
        <f>SQRT(((50-D216)^2+(50-D217)^2+(50-D218)^2)/2)</f>
        <v>16.840951537852181</v>
      </c>
      <c r="G219" s="38"/>
      <c r="H219" s="46" t="s">
        <v>134</v>
      </c>
      <c r="I219" s="49">
        <f>SUM(I207:J209, I213:I215)</f>
        <v>88</v>
      </c>
      <c r="J219" s="50"/>
      <c r="K219" s="5" t="s">
        <v>135</v>
      </c>
      <c r="L219" s="15">
        <f>SQRT(((50-J216)^2+(50-J217)^2+(50-J218)^2)/2)</f>
        <v>19.603505658392212</v>
      </c>
      <c r="M219" s="38"/>
      <c r="N219" s="46" t="s">
        <v>134</v>
      </c>
      <c r="O219" s="49">
        <f>SUM(O207:P209, O213:O215)</f>
        <v>193</v>
      </c>
      <c r="P219" s="50"/>
      <c r="Q219" s="5" t="s">
        <v>135</v>
      </c>
      <c r="R219" s="15">
        <f>SQRT(((50-P216)^2+(50-P217)^2+(50-P218)^2)/2)</f>
        <v>20.705865897241573</v>
      </c>
      <c r="S219" s="38"/>
      <c r="T219" s="46" t="s">
        <v>134</v>
      </c>
      <c r="U219" s="49">
        <f>SUM(U207:V209, U213:U215)</f>
        <v>305</v>
      </c>
      <c r="V219" s="50"/>
      <c r="W219" s="5" t="s">
        <v>135</v>
      </c>
      <c r="X219" s="15">
        <f>SQRT(((50-V216)^2+(50-V217)^2+(50-V218)^2)/2)</f>
        <v>13.979878727804785</v>
      </c>
    </row>
    <row r="220" spans="2:24" ht="15" customHeight="1" x14ac:dyDescent="0.25">
      <c r="B220" s="47"/>
      <c r="C220" s="51"/>
      <c r="D220" s="52"/>
      <c r="E220" s="5" t="s">
        <v>136</v>
      </c>
      <c r="F220" s="15">
        <f>SQRT(((50-F216)^2+(50-F217)^2+(50-F218)^2)/2)</f>
        <v>13.726868083005936</v>
      </c>
      <c r="G220" s="38"/>
      <c r="H220" s="47"/>
      <c r="I220" s="51"/>
      <c r="J220" s="52"/>
      <c r="K220" s="5" t="s">
        <v>136</v>
      </c>
      <c r="L220" s="15">
        <f>SQRT(((50-L216)^2+(50-L217)^2+(50-L218)^2)/2)</f>
        <v>12.797856322403822</v>
      </c>
      <c r="M220" s="38"/>
      <c r="N220" s="47"/>
      <c r="O220" s="51"/>
      <c r="P220" s="52"/>
      <c r="Q220" s="5" t="s">
        <v>136</v>
      </c>
      <c r="R220" s="15">
        <f>SQRT(((50-R216)^2+(50-R217)^2+(50-R218)^2)/2)</f>
        <v>15.033833154629601</v>
      </c>
      <c r="S220" s="38"/>
      <c r="T220" s="47"/>
      <c r="U220" s="51"/>
      <c r="V220" s="52"/>
      <c r="W220" s="5" t="s">
        <v>136</v>
      </c>
      <c r="X220" s="15">
        <f>SQRT(((50-X216)^2+(50-X217)^2+(50-X218)^2)/2)</f>
        <v>10.525817070142731</v>
      </c>
    </row>
    <row r="221" spans="2:24" ht="15" customHeight="1" x14ac:dyDescent="0.25">
      <c r="B221" s="48"/>
      <c r="C221" s="53"/>
      <c r="D221" s="54"/>
      <c r="E221" s="5" t="s">
        <v>137</v>
      </c>
      <c r="F221" s="15">
        <f>SQRT(((2*F219^2)+(2*F220^2))/4)</f>
        <v>15.363016566881205</v>
      </c>
      <c r="G221" s="38"/>
      <c r="H221" s="48"/>
      <c r="I221" s="53"/>
      <c r="J221" s="54"/>
      <c r="K221" s="5" t="s">
        <v>137</v>
      </c>
      <c r="L221" s="15">
        <f>SQRT(((2*L219^2)+(2*L220^2))/4)</f>
        <v>16.554192226555589</v>
      </c>
      <c r="M221" s="38"/>
      <c r="N221" s="48"/>
      <c r="O221" s="53"/>
      <c r="P221" s="54"/>
      <c r="Q221" s="5" t="s">
        <v>137</v>
      </c>
      <c r="R221" s="15">
        <f>SQRT(((2*R219^2)+(2*R220^2))/4)</f>
        <v>18.093493607866222</v>
      </c>
      <c r="S221" s="38"/>
      <c r="T221" s="48"/>
      <c r="U221" s="53"/>
      <c r="V221" s="54"/>
      <c r="W221" s="5" t="s">
        <v>137</v>
      </c>
      <c r="X221" s="15">
        <f>SQRT(((2*X219^2)+(2*X220^2))/4)</f>
        <v>12.373961254146483</v>
      </c>
    </row>
    <row r="222" spans="2:24" ht="15" customHeight="1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ht="15" customHeight="1" x14ac:dyDescent="0.25">
      <c r="B223" s="39" t="s">
        <v>222</v>
      </c>
      <c r="C223" s="39"/>
      <c r="D223" s="39"/>
      <c r="E223" s="39"/>
      <c r="F223" s="39"/>
      <c r="G223" s="38"/>
      <c r="H223" s="39" t="s">
        <v>223</v>
      </c>
      <c r="I223" s="39"/>
      <c r="J223" s="39"/>
      <c r="K223" s="39"/>
      <c r="L223" s="39"/>
      <c r="M223" s="38"/>
      <c r="N223" s="39" t="s">
        <v>68</v>
      </c>
      <c r="O223" s="39"/>
      <c r="P223" s="39"/>
      <c r="Q223" s="39"/>
      <c r="R223" s="39"/>
      <c r="T223" s="39" t="s">
        <v>224</v>
      </c>
      <c r="U223" s="39"/>
      <c r="V223" s="39"/>
      <c r="W223" s="39"/>
      <c r="X223" s="39"/>
    </row>
    <row r="224" spans="2:24" ht="15" customHeight="1" x14ac:dyDescent="0.25">
      <c r="B224" s="2" t="s">
        <v>225</v>
      </c>
      <c r="C224" s="33">
        <v>28</v>
      </c>
      <c r="D224" s="34">
        <v>23</v>
      </c>
      <c r="E224" s="2" t="s">
        <v>226</v>
      </c>
      <c r="F224" s="16">
        <f>C224+D224+C226+D226+C230*2</f>
        <v>91</v>
      </c>
      <c r="G224" s="38"/>
      <c r="H224" s="2" t="s">
        <v>225</v>
      </c>
      <c r="I224" s="33">
        <f t="shared" ref="I224:J226" si="80">C3+I3+O3+U3+C20+I20+O20+U20+C37+I37+I54+O37+U37+C54+O54+U54+C71+I71+O71+U71+C88+I88+O88+U88+C105+I105+O105+U105+C122+I122+O122+U122+C139+I139+O139+U139+C156+I156+O156+U156+C173+I173+O173+U173+C190+I190+O190+U190+C207+I207+O207+U207+C224</f>
        <v>2189</v>
      </c>
      <c r="J224" s="34">
        <f t="shared" si="80"/>
        <v>1932</v>
      </c>
      <c r="K224" s="2" t="s">
        <v>226</v>
      </c>
      <c r="L224" s="16">
        <f>I224+J224+I226+J226+I230*2</f>
        <v>10285</v>
      </c>
      <c r="M224" s="38"/>
      <c r="N224" s="2" t="s">
        <v>161</v>
      </c>
      <c r="O224" s="33">
        <f>'Lesser than 50'!C3+'Lesser than 50'!I3+'Lesser than 50'!O3+'Lesser than 50'!U3+'Lesser than 50'!C20+'Lesser than 50'!I20+'Lesser than 50'!O20+'Lesser than 50'!U20+'Lesser than 50'!C37+'Lesser than 50'!I37+'Lesser than 50'!O37+'Lesser than 50'!U37+'Lesser than 50'!C54+'Lesser than 50'!I54+'Lesser than 50'!O54+'Lesser than 50'!U54+'Lesser than 50'!C71+'Lesser than 50'!I71+'Lesser than 50'!O71+'Lesser than 50'!U71+'Lesser than 50'!C88+'Lesser than 50'!I88+'Lesser than 50'!O88+'Lesser than 50'!U88+'Lesser than 50'!C105+'Lesser than 50'!I105+'Lesser than 50'!O105+'Lesser than 50'!U105+'Lesser than 50'!C122+'Lesser than 50'!I122</f>
        <v>116</v>
      </c>
      <c r="P224" s="34">
        <f>'Lesser than 50'!D3+'Lesser than 50'!J3+'Lesser than 50'!P3+'Lesser than 50'!V3+'Lesser than 50'!D20+'Lesser than 50'!J20+'Lesser than 50'!P20+'Lesser than 50'!V20+'Lesser than 50'!D37+'Lesser than 50'!J37+'Lesser than 50'!P37+'Lesser than 50'!V37+'Lesser than 50'!D54+'Lesser than 50'!J54+'Lesser than 50'!P54+'Lesser than 50'!V54+'Lesser than 50'!D71+'Lesser than 50'!J71+'Lesser than 50'!P71+'Lesser than 50'!V71+'Lesser than 50'!D88+'Lesser than 50'!J88+'Lesser than 50'!P88+'Lesser than 50'!V88+'Lesser than 50'!D105+'Lesser than 50'!J105+'Lesser than 50'!P105+'Lesser than 50'!V105+'Lesser than 50'!D122+'Lesser than 50'!J122</f>
        <v>116</v>
      </c>
      <c r="Q224" s="2" t="s">
        <v>167</v>
      </c>
      <c r="R224" s="16">
        <f>O224+P224+O226+P226+O230*2</f>
        <v>535</v>
      </c>
      <c r="T224" s="2" t="s">
        <v>225</v>
      </c>
      <c r="U224" s="33">
        <f>I224+Official!O224</f>
        <v>2305</v>
      </c>
      <c r="V224" s="34">
        <f>J224+Official!P224</f>
        <v>2048</v>
      </c>
      <c r="W224" s="2" t="s">
        <v>226</v>
      </c>
      <c r="X224" s="16">
        <f>U224+V224+U226+V226+U230*2</f>
        <v>10820</v>
      </c>
    </row>
    <row r="225" spans="2:25" ht="15" customHeight="1" x14ac:dyDescent="0.25">
      <c r="B225" s="3" t="s">
        <v>227</v>
      </c>
      <c r="C225" s="35">
        <v>17</v>
      </c>
      <c r="D225" s="36">
        <v>15</v>
      </c>
      <c r="E225" s="3" t="s">
        <v>228</v>
      </c>
      <c r="F225" s="17">
        <f>SUM(C224:D225)+C231*2</f>
        <v>159</v>
      </c>
      <c r="G225" s="38"/>
      <c r="H225" s="3" t="s">
        <v>227</v>
      </c>
      <c r="I225" s="35">
        <f t="shared" si="80"/>
        <v>1950</v>
      </c>
      <c r="J225" s="36">
        <f t="shared" si="80"/>
        <v>1637</v>
      </c>
      <c r="K225" s="3" t="s">
        <v>228</v>
      </c>
      <c r="L225" s="17">
        <f>SUM(I224:J225)+I231*2</f>
        <v>10768</v>
      </c>
      <c r="M225" s="38"/>
      <c r="N225" s="3" t="s">
        <v>162</v>
      </c>
      <c r="O225" s="35">
        <f>'Lesser than 50'!C4+'Lesser than 50'!I4+'Lesser than 50'!O4+'Lesser than 50'!U4+'Lesser than 50'!C21+'Lesser than 50'!I21+'Lesser than 50'!O21+'Lesser than 50'!U21+'Lesser than 50'!C38+'Lesser than 50'!I38+'Lesser than 50'!O38+'Lesser than 50'!U38+'Lesser than 50'!C55+'Lesser than 50'!I55+'Lesser than 50'!O55+'Lesser than 50'!U55+'Lesser than 50'!C72+'Lesser than 50'!I72+'Lesser than 50'!O72+'Lesser than 50'!U72+'Lesser than 50'!C89+'Lesser than 50'!I89+'Lesser than 50'!O89+'Lesser than 50'!U89+'Lesser than 50'!C106+'Lesser than 50'!I106+'Lesser than 50'!O106+'Lesser than 50'!U106+'Lesser than 50'!C123+'Lesser than 50'!I123</f>
        <v>96</v>
      </c>
      <c r="P225" s="36">
        <f>'Lesser than 50'!D4+'Lesser than 50'!J4+'Lesser than 50'!P4+'Lesser than 50'!V4+'Lesser than 50'!D21+'Lesser than 50'!J21+'Lesser than 50'!P21+'Lesser than 50'!V21+'Lesser than 50'!D38+'Lesser than 50'!J38+'Lesser than 50'!P38+'Lesser than 50'!V38+'Lesser than 50'!D55+'Lesser than 50'!J55+'Lesser than 50'!P55+'Lesser than 50'!V55+'Lesser than 50'!D72+'Lesser than 50'!J72+'Lesser than 50'!P72+'Lesser than 50'!V72+'Lesser than 50'!D89+'Lesser than 50'!J89+'Lesser than 50'!P89+'Lesser than 50'!V89+'Lesser than 50'!D106+'Lesser than 50'!J106+'Lesser than 50'!P106+'Lesser than 50'!V106+'Lesser than 50'!D123+'Lesser than 50'!J123</f>
        <v>76</v>
      </c>
      <c r="Q225" s="3" t="s">
        <v>168</v>
      </c>
      <c r="R225" s="17">
        <f>SUM(O224:P225)+O231*2</f>
        <v>598</v>
      </c>
      <c r="T225" s="3" t="s">
        <v>227</v>
      </c>
      <c r="U225" s="35">
        <f>I225+Official!O225</f>
        <v>2046</v>
      </c>
      <c r="V225" s="36">
        <f>J225+Official!P225</f>
        <v>1713</v>
      </c>
      <c r="W225" s="3" t="s">
        <v>228</v>
      </c>
      <c r="X225" s="17">
        <f>SUM(U224:V225)+U231*2</f>
        <v>11366</v>
      </c>
    </row>
    <row r="226" spans="2:25" ht="15" customHeight="1" x14ac:dyDescent="0.25">
      <c r="B226" s="4" t="s">
        <v>229</v>
      </c>
      <c r="C226" s="31">
        <v>7</v>
      </c>
      <c r="D226" s="32">
        <v>11</v>
      </c>
      <c r="E226" s="4" t="s">
        <v>230</v>
      </c>
      <c r="F226" s="18">
        <f>SUM(C225:D226)+C232*2</f>
        <v>58</v>
      </c>
      <c r="G226" s="38"/>
      <c r="H226" s="4" t="s">
        <v>229</v>
      </c>
      <c r="I226" s="31">
        <f t="shared" si="80"/>
        <v>1810</v>
      </c>
      <c r="J226" s="32">
        <f t="shared" si="80"/>
        <v>1660</v>
      </c>
      <c r="K226" s="4" t="s">
        <v>230</v>
      </c>
      <c r="L226" s="18">
        <f>SUM(I225:J226)+I232*2</f>
        <v>9233</v>
      </c>
      <c r="M226" s="38"/>
      <c r="N226" s="4" t="s">
        <v>132</v>
      </c>
      <c r="O226" s="31">
        <f>'Lesser than 50'!C5+'Lesser than 50'!I5+'Lesser than 50'!O5+'Lesser than 50'!U5+'Lesser than 50'!C22+'Lesser than 50'!I22+'Lesser than 50'!O22+'Lesser than 50'!U22+'Lesser than 50'!C39+'Lesser than 50'!I39+'Lesser than 50'!O39+'Lesser than 50'!U39+'Lesser than 50'!C56+'Lesser than 50'!I56+'Lesser than 50'!O56+'Lesser than 50'!U56+'Lesser than 50'!C73+'Lesser than 50'!I73+'Lesser than 50'!O73+'Lesser than 50'!U73+'Lesser than 50'!C90+'Lesser than 50'!I90+'Lesser than 50'!O90+'Lesser than 50'!U90+'Lesser than 50'!C107+'Lesser than 50'!I107+'Lesser than 50'!O107+'Lesser than 50'!U107+'Lesser than 50'!C124+'Lesser than 50'!I124</f>
        <v>74</v>
      </c>
      <c r="P226" s="32">
        <f>'Lesser than 50'!D5+'Lesser than 50'!J5+'Lesser than 50'!P5+'Lesser than 50'!V5+'Lesser than 50'!D22+'Lesser than 50'!J22+'Lesser than 50'!P22+'Lesser than 50'!V22+'Lesser than 50'!D39+'Lesser than 50'!J39+'Lesser than 50'!P39+'Lesser than 50'!V39+'Lesser than 50'!D56+'Lesser than 50'!J56+'Lesser than 50'!P56+'Lesser than 50'!V56+'Lesser than 50'!D73+'Lesser than 50'!J73+'Lesser than 50'!P73+'Lesser than 50'!V73+'Lesser than 50'!D90+'Lesser than 50'!J90+'Lesser than 50'!P90+'Lesser than 50'!V90+'Lesser than 50'!D107+'Lesser than 50'!J107+'Lesser than 50'!P107+'Lesser than 50'!V107+'Lesser than 50'!D124+'Lesser than 50'!J124</f>
        <v>73</v>
      </c>
      <c r="Q226" s="4" t="s">
        <v>169</v>
      </c>
      <c r="R226" s="18">
        <f>SUM(O225:P226)+O232*2</f>
        <v>421</v>
      </c>
      <c r="T226" s="4" t="s">
        <v>229</v>
      </c>
      <c r="U226" s="31">
        <f>I226+Official!O226</f>
        <v>1884</v>
      </c>
      <c r="V226" s="32">
        <f>J226+Official!P226</f>
        <v>1733</v>
      </c>
      <c r="W226" s="4" t="s">
        <v>230</v>
      </c>
      <c r="X226" s="18">
        <f>SUM(U225:V226)+U232*2</f>
        <v>9654</v>
      </c>
    </row>
    <row r="227" spans="2:25" ht="15" customHeight="1" x14ac:dyDescent="0.25">
      <c r="B227" s="2" t="s">
        <v>231</v>
      </c>
      <c r="C227" s="6">
        <f>C224/(C224+D224)*100</f>
        <v>54.901960784313729</v>
      </c>
      <c r="D227" s="7">
        <f>D224/(C224+D224)*100</f>
        <v>45.098039215686278</v>
      </c>
      <c r="E227" s="2" t="s">
        <v>232</v>
      </c>
      <c r="F227" s="12">
        <f>F224/SUM(F224:F226)*100</f>
        <v>29.545454545454547</v>
      </c>
      <c r="G227" s="38"/>
      <c r="H227" s="2" t="s">
        <v>231</v>
      </c>
      <c r="I227" s="6">
        <f>I224/(I224+J224)*100</f>
        <v>53.118175200194131</v>
      </c>
      <c r="J227" s="7">
        <f>J224/(I224+J224)*100</f>
        <v>46.881824799805869</v>
      </c>
      <c r="K227" s="2" t="s">
        <v>232</v>
      </c>
      <c r="L227" s="12">
        <f>L224/SUM(L224:L226)*100</f>
        <v>33.959585286931251</v>
      </c>
      <c r="M227" s="38"/>
      <c r="N227" s="2" t="s">
        <v>170</v>
      </c>
      <c r="O227" s="6">
        <f>O224/(O224+P224)*100</f>
        <v>50</v>
      </c>
      <c r="P227" s="7">
        <f>P224/(O224+P224)*100</f>
        <v>50</v>
      </c>
      <c r="Q227" s="2" t="s">
        <v>171</v>
      </c>
      <c r="R227" s="12">
        <f>R224/SUM(R224:R226)*100</f>
        <v>34.427284427284427</v>
      </c>
      <c r="T227" s="2" t="s">
        <v>231</v>
      </c>
      <c r="U227" s="6">
        <f>U224/(U224+V224)*100</f>
        <v>52.95198713530899</v>
      </c>
      <c r="V227" s="7">
        <f>V224/(U224+V224)*100</f>
        <v>47.048012864691017</v>
      </c>
      <c r="W227" s="2" t="s">
        <v>232</v>
      </c>
      <c r="X227" s="12">
        <f>X224/SUM(X224:X226)*100</f>
        <v>33.982412060301506</v>
      </c>
    </row>
    <row r="228" spans="2:25" ht="15" customHeight="1" x14ac:dyDescent="0.25">
      <c r="B228" s="3" t="s">
        <v>233</v>
      </c>
      <c r="C228" s="8">
        <f>C225/(C225+D225)*100</f>
        <v>53.125</v>
      </c>
      <c r="D228" s="9">
        <f>D225/(C225+D225)*100</f>
        <v>46.875</v>
      </c>
      <c r="E228" s="3" t="s">
        <v>234</v>
      </c>
      <c r="F228" s="13">
        <f>F225/SUM(F224:F226)*100</f>
        <v>51.623376623376629</v>
      </c>
      <c r="G228" s="38"/>
      <c r="H228" s="3" t="s">
        <v>233</v>
      </c>
      <c r="I228" s="8">
        <f>I225/(I225+J225)*100</f>
        <v>54.362977418455536</v>
      </c>
      <c r="J228" s="9">
        <f>J225/(I225+J225)*100</f>
        <v>45.637022581544464</v>
      </c>
      <c r="K228" s="3" t="s">
        <v>234</v>
      </c>
      <c r="L228" s="13">
        <f>L225/SUM(L224:L226)*100</f>
        <v>35.554381562438095</v>
      </c>
      <c r="M228" s="38"/>
      <c r="N228" s="3" t="s">
        <v>172</v>
      </c>
      <c r="O228" s="8">
        <f>O225/(O225+P225)*100</f>
        <v>55.813953488372093</v>
      </c>
      <c r="P228" s="9">
        <f>P225/(O225+P225)*100</f>
        <v>44.186046511627907</v>
      </c>
      <c r="Q228" s="3" t="s">
        <v>173</v>
      </c>
      <c r="R228" s="13">
        <f>R225/SUM(R224:R226)*100</f>
        <v>38.481338481338483</v>
      </c>
      <c r="T228" s="3" t="s">
        <v>233</v>
      </c>
      <c r="U228" s="8">
        <f>U225/(U225+V225)*100</f>
        <v>54.429369513168389</v>
      </c>
      <c r="V228" s="9">
        <f>V225/(U225+V225)*100</f>
        <v>45.570630486831604</v>
      </c>
      <c r="W228" s="3" t="s">
        <v>234</v>
      </c>
      <c r="X228" s="13">
        <f>X225/SUM(X224:X226)*100</f>
        <v>35.697236180904525</v>
      </c>
    </row>
    <row r="229" spans="2:25" ht="15" customHeight="1" x14ac:dyDescent="0.25">
      <c r="B229" s="4" t="s">
        <v>235</v>
      </c>
      <c r="C229" s="10">
        <f>C226/(C226+D226)*100</f>
        <v>38.888888888888893</v>
      </c>
      <c r="D229" s="11">
        <f>D226/(C226+D226)*100</f>
        <v>61.111111111111114</v>
      </c>
      <c r="E229" s="4" t="s">
        <v>236</v>
      </c>
      <c r="F229" s="14">
        <f>F226/SUM(F224:F226)*100</f>
        <v>18.831168831168831</v>
      </c>
      <c r="G229" s="38"/>
      <c r="H229" s="4" t="s">
        <v>235</v>
      </c>
      <c r="I229" s="10">
        <f>I226/(I226+J226)*100</f>
        <v>52.161383285302598</v>
      </c>
      <c r="J229" s="11">
        <f>J226/(I226+J226)*100</f>
        <v>47.838616714697409</v>
      </c>
      <c r="K229" s="4" t="s">
        <v>236</v>
      </c>
      <c r="L229" s="14">
        <f>L226/SUM(L224:L226)*100</f>
        <v>30.486033150630654</v>
      </c>
      <c r="M229" s="38"/>
      <c r="N229" s="4" t="s">
        <v>174</v>
      </c>
      <c r="O229" s="10">
        <f>O226/(O226+P226)*100</f>
        <v>50.34013605442177</v>
      </c>
      <c r="P229" s="11">
        <f>P226/(O226+P226)*100</f>
        <v>49.65986394557823</v>
      </c>
      <c r="Q229" s="4" t="s">
        <v>175</v>
      </c>
      <c r="R229" s="14">
        <f>R226/SUM(R224:R226)*100</f>
        <v>27.09137709137709</v>
      </c>
      <c r="T229" s="4" t="s">
        <v>235</v>
      </c>
      <c r="U229" s="10">
        <f>U226/(U226+V226)*100</f>
        <v>52.087365219795409</v>
      </c>
      <c r="V229" s="11">
        <f>V226/(U226+V226)*100</f>
        <v>47.912634780204591</v>
      </c>
      <c r="W229" s="4" t="s">
        <v>236</v>
      </c>
      <c r="X229" s="14">
        <f>X226/SUM(X224:X226)*100</f>
        <v>30.320351758793969</v>
      </c>
    </row>
    <row r="230" spans="2:25" ht="15" customHeight="1" x14ac:dyDescent="0.25">
      <c r="B230" s="2" t="s">
        <v>237</v>
      </c>
      <c r="C230" s="40">
        <v>11</v>
      </c>
      <c r="D230" s="41"/>
      <c r="E230" s="2" t="s">
        <v>238</v>
      </c>
      <c r="F230" s="12">
        <f>SQRT(5+F224)/SQRT(5+F225)*((5+C224)/(5+D224))</f>
        <v>0.90171563704672131</v>
      </c>
      <c r="G230" s="38"/>
      <c r="H230" s="2" t="s">
        <v>237</v>
      </c>
      <c r="I230" s="40">
        <f t="shared" ref="I230:J232" si="81">C9+I9+O9+U9+C26+I26+O26+U26+C43+I43+I60+O43+U43+C60+O60+U60+C77+I77+O77+U77+C94+I94+O94+U94+C111+I111+O111+U111+C128+I128+O128+U128+C145+I145+O145+U145+C162+I162+O162+U162+C179+I179+O179+U179+C196+I196+O196+U196+C213+I213+O213+U213+C230</f>
        <v>1347</v>
      </c>
      <c r="J230" s="41">
        <f t="shared" si="81"/>
        <v>0</v>
      </c>
      <c r="K230" s="2" t="s">
        <v>238</v>
      </c>
      <c r="L230" s="12">
        <f>SQRT(5+L224)/SQRT(5+L225)*((5+I224)/(5+J224))</f>
        <v>1.1069967860168404</v>
      </c>
      <c r="M230" s="38"/>
      <c r="N230" s="2" t="s">
        <v>176</v>
      </c>
      <c r="O230" s="40">
        <f>'Lesser than 50'!C9+'Lesser than 50'!I9+'Lesser than 50'!O9+'Lesser than 50'!U9+'Lesser than 50'!C26+'Lesser than 50'!I26+'Lesser than 50'!O26+'Lesser than 50'!U26+'Lesser than 50'!C43+'Lesser than 50'!I43+'Lesser than 50'!O43+'Lesser than 50'!U43+'Lesser than 50'!C60+'Lesser than 50'!I60+'Lesser than 50'!O60+'Lesser than 50'!U60+'Lesser than 50'!C77+'Lesser than 50'!I77+'Lesser than 50'!O77+'Lesser than 50'!U77+'Lesser than 50'!C94+'Lesser than 50'!I94+'Lesser than 50'!O94+'Lesser than 50'!U94+'Lesser than 50'!C111+'Lesser than 50'!I111+'Lesser than 50'!O111+'Lesser than 50'!U111+'Lesser than 50'!C128+'Lesser than 50'!I128</f>
        <v>78</v>
      </c>
      <c r="P230" s="41">
        <f>'Lesser than 50'!D9+'Lesser than 50'!J9+'Lesser than 50'!P9+'Lesser than 50'!V9+'Lesser than 50'!D26+'Lesser than 50'!J26+'Lesser than 50'!P26+'Lesser than 50'!V26+'Lesser than 50'!D43+'Lesser than 50'!J43+'Lesser than 50'!P43+'Lesser than 50'!V43+'Lesser than 50'!D60+'Lesser than 50'!J60+'Lesser than 50'!P60+'Lesser than 50'!V60+'Lesser than 50'!D77+'Lesser than 50'!J77+'Lesser than 50'!P77+'Lesser than 50'!V77+'Lesser than 50'!D94+'Lesser than 50'!J94+'Lesser than 50'!P94+'Lesser than 50'!V94+'Lesser than 50'!D111+'Lesser than 50'!J111+'Lesser than 50'!P111+'Lesser than 50'!V111+'Lesser than 50'!D128+'Lesser than 50'!J128</f>
        <v>0</v>
      </c>
      <c r="Q230" s="2" t="s">
        <v>177</v>
      </c>
      <c r="R230" s="12">
        <f>SQRT(5+R224)/SQRT(5+R225)*((5+O224)/(5+P224))</f>
        <v>0.94632044681476768</v>
      </c>
      <c r="T230" s="2" t="s">
        <v>237</v>
      </c>
      <c r="U230" s="40">
        <f>I230+Official!O230</f>
        <v>1425</v>
      </c>
      <c r="V230" s="41">
        <f>J230+Official!P230</f>
        <v>0</v>
      </c>
      <c r="W230" s="2" t="s">
        <v>238</v>
      </c>
      <c r="X230" s="12">
        <f>SQRT(5+X224)/SQRT(5+X225)*((5+U224)/(5+V224))</f>
        <v>1.0978364684088102</v>
      </c>
    </row>
    <row r="231" spans="2:25" ht="15" customHeight="1" x14ac:dyDescent="0.25">
      <c r="B231" s="3" t="s">
        <v>239</v>
      </c>
      <c r="C231" s="42">
        <v>38</v>
      </c>
      <c r="D231" s="43"/>
      <c r="E231" s="3" t="s">
        <v>240</v>
      </c>
      <c r="F231" s="13">
        <f>SQRT(5+F225)/SQRT(5+F226)*((5+C225)/(5+D225))</f>
        <v>1.7747792172102055</v>
      </c>
      <c r="G231" s="38"/>
      <c r="H231" s="3" t="s">
        <v>239</v>
      </c>
      <c r="I231" s="42">
        <f t="shared" si="81"/>
        <v>1530</v>
      </c>
      <c r="J231" s="43">
        <f t="shared" si="81"/>
        <v>0</v>
      </c>
      <c r="K231" s="3" t="s">
        <v>240</v>
      </c>
      <c r="L231" s="13">
        <f>SQRT(5+L225)/SQRT(5+L226)*((5+I225)/(5+J225))</f>
        <v>1.2857394217745721</v>
      </c>
      <c r="M231" s="38"/>
      <c r="N231" s="3" t="s">
        <v>178</v>
      </c>
      <c r="O231" s="42">
        <f>'Lesser than 50'!C10+'Lesser than 50'!I10+'Lesser than 50'!O10+'Lesser than 50'!U10+'Lesser than 50'!C27+'Lesser than 50'!I27+'Lesser than 50'!O27+'Lesser than 50'!U27+'Lesser than 50'!C44+'Lesser than 50'!I44+'Lesser than 50'!O44+'Lesser than 50'!U44+'Lesser than 50'!C61+'Lesser than 50'!I61+'Lesser than 50'!O61+'Lesser than 50'!U61+'Lesser than 50'!C78+'Lesser than 50'!I78+'Lesser than 50'!O78+'Lesser than 50'!U78+'Lesser than 50'!C95+'Lesser than 50'!I95+'Lesser than 50'!O95+'Lesser than 50'!U95+'Lesser than 50'!C112+'Lesser than 50'!I112+'Lesser than 50'!O112+'Lesser than 50'!U112+'Lesser than 50'!C129+'Lesser than 50'!I129</f>
        <v>97</v>
      </c>
      <c r="P231" s="43">
        <f>'Lesser than 50'!D10+'Lesser than 50'!J10+'Lesser than 50'!P10+'Lesser than 50'!V10+'Lesser than 50'!D27+'Lesser than 50'!J27+'Lesser than 50'!P27+'Lesser than 50'!V27+'Lesser than 50'!D44+'Lesser than 50'!J44+'Lesser than 50'!P44+'Lesser than 50'!V44+'Lesser than 50'!D61+'Lesser than 50'!J61+'Lesser than 50'!P61+'Lesser than 50'!V61+'Lesser than 50'!D78+'Lesser than 50'!J78+'Lesser than 50'!P78+'Lesser than 50'!V78+'Lesser than 50'!D95+'Lesser than 50'!J95+'Lesser than 50'!P95+'Lesser than 50'!V95+'Lesser than 50'!D112+'Lesser than 50'!J112+'Lesser than 50'!P112+'Lesser than 50'!V112+'Lesser than 50'!D129+'Lesser than 50'!J129</f>
        <v>0</v>
      </c>
      <c r="Q231" s="3" t="s">
        <v>179</v>
      </c>
      <c r="R231" s="13">
        <f>SQRT(5+R225)/SQRT(5+R226)*((5+O225)/(5+P225))</f>
        <v>1.4835090889116169</v>
      </c>
      <c r="T231" s="3" t="s">
        <v>239</v>
      </c>
      <c r="U231" s="42">
        <f>I231+Official!O231</f>
        <v>1627</v>
      </c>
      <c r="V231" s="43">
        <f>J231+Official!P231</f>
        <v>0</v>
      </c>
      <c r="W231" s="3" t="s">
        <v>240</v>
      </c>
      <c r="X231" s="13">
        <f>SQRT(5+X225)/SQRT(5+X226)*((5+U225)/(5+V225))</f>
        <v>1.2953160523596572</v>
      </c>
    </row>
    <row r="232" spans="2:25" ht="15" customHeight="1" x14ac:dyDescent="0.25">
      <c r="B232" s="4" t="s">
        <v>241</v>
      </c>
      <c r="C232" s="44">
        <v>4</v>
      </c>
      <c r="D232" s="45"/>
      <c r="E232" s="4" t="s">
        <v>242</v>
      </c>
      <c r="F232" s="14">
        <f>SQRT(5+F226)/SQRT(5+F224)*((5+C226)/(5+D226))</f>
        <v>0.60756944047573702</v>
      </c>
      <c r="G232" s="38"/>
      <c r="H232" s="4" t="s">
        <v>241</v>
      </c>
      <c r="I232" s="44">
        <f t="shared" si="81"/>
        <v>1088</v>
      </c>
      <c r="J232" s="45">
        <f t="shared" si="81"/>
        <v>0</v>
      </c>
      <c r="K232" s="4" t="s">
        <v>242</v>
      </c>
      <c r="L232" s="14">
        <f>SQRT(5+L226)/SQRT(5+L224)*((5+I226)/(5+J226))</f>
        <v>1.032865290324918</v>
      </c>
      <c r="M232" s="38"/>
      <c r="N232" s="4" t="s">
        <v>180</v>
      </c>
      <c r="O232" s="44">
        <f>'Lesser than 50'!C11+'Lesser than 50'!I11+'Lesser than 50'!O11+'Lesser than 50'!U11+'Lesser than 50'!C28+'Lesser than 50'!I28+'Lesser than 50'!O28+'Lesser than 50'!U28+'Lesser than 50'!C45+'Lesser than 50'!I45+'Lesser than 50'!O45+'Lesser than 50'!U45+'Lesser than 50'!C62+'Lesser than 50'!I62+'Lesser than 50'!O62+'Lesser than 50'!U62+'Lesser than 50'!C79+'Lesser than 50'!I79+'Lesser than 50'!O79+'Lesser than 50'!U79+'Lesser than 50'!C96+'Lesser than 50'!I96+'Lesser than 50'!O96+'Lesser than 50'!U96+'Lesser than 50'!C113+'Lesser than 50'!I113+'Lesser than 50'!O113+'Lesser than 50'!U113+'Lesser than 50'!C130+'Lesser than 50'!I130</f>
        <v>51</v>
      </c>
      <c r="P232" s="45">
        <f>'Lesser than 50'!D11+'Lesser than 50'!J11+'Lesser than 50'!P11+'Lesser than 50'!V11+'Lesser than 50'!D28+'Lesser than 50'!J28+'Lesser than 50'!P28+'Lesser than 50'!V28+'Lesser than 50'!D45+'Lesser than 50'!J45+'Lesser than 50'!P45+'Lesser than 50'!V45+'Lesser than 50'!D62+'Lesser than 50'!J62+'Lesser than 50'!P62+'Lesser than 50'!V62+'Lesser than 50'!D79+'Lesser than 50'!J79+'Lesser than 50'!P79+'Lesser than 50'!V79+'Lesser than 50'!D96+'Lesser than 50'!J96+'Lesser than 50'!P96+'Lesser than 50'!V96+'Lesser than 50'!D113+'Lesser than 50'!J113+'Lesser than 50'!P113+'Lesser than 50'!V113+'Lesser than 50'!D130+'Lesser than 50'!J130</f>
        <v>0</v>
      </c>
      <c r="Q232" s="4" t="s">
        <v>181</v>
      </c>
      <c r="R232" s="14">
        <f>SQRT(5+R226)/SQRT(5+R224)*((5+O226)/(5+P226))</f>
        <v>0.8995812777465505</v>
      </c>
      <c r="T232" s="4" t="s">
        <v>241</v>
      </c>
      <c r="U232" s="44">
        <f>I232+Official!O232</f>
        <v>1139</v>
      </c>
      <c r="V232" s="45">
        <f>J232+Official!P232</f>
        <v>0</v>
      </c>
      <c r="W232" s="4" t="s">
        <v>242</v>
      </c>
      <c r="X232" s="14">
        <f>SQRT(5+X226)/SQRT(5+X224)*((5+U226)/(5+V226))</f>
        <v>1.0266781428242577</v>
      </c>
    </row>
    <row r="233" spans="2:25" ht="15" customHeight="1" x14ac:dyDescent="0.25">
      <c r="B233" s="2" t="s">
        <v>225</v>
      </c>
      <c r="C233" s="6">
        <f>(100*F230)/(1+F230)</f>
        <v>47.415902750163262</v>
      </c>
      <c r="D233" s="7">
        <f>100-C233</f>
        <v>52.584097249836738</v>
      </c>
      <c r="E233" s="2" t="s">
        <v>243</v>
      </c>
      <c r="F233" s="7">
        <f>(C233+D235)/2</f>
        <v>54.810806866787928</v>
      </c>
      <c r="G233" s="38"/>
      <c r="H233" s="2" t="s">
        <v>0</v>
      </c>
      <c r="I233" s="6">
        <f>(100*L230)/(1+L230)</f>
        <v>52.539082800859696</v>
      </c>
      <c r="J233" s="7">
        <f>100-I233</f>
        <v>47.460917199140304</v>
      </c>
      <c r="K233" s="2" t="s">
        <v>243</v>
      </c>
      <c r="L233" s="7">
        <f>(I233+J235)/2</f>
        <v>50.86536692707277</v>
      </c>
      <c r="M233" s="38"/>
      <c r="N233" s="2" t="s">
        <v>161</v>
      </c>
      <c r="O233" s="6">
        <f>(100*R230)/(1+R230)</f>
        <v>48.620999094134753</v>
      </c>
      <c r="P233" s="7">
        <f>100-O233</f>
        <v>51.379000905865247</v>
      </c>
      <c r="Q233" s="2" t="s">
        <v>130</v>
      </c>
      <c r="R233" s="7">
        <f>(O233+P235)/2</f>
        <v>50.632089776317464</v>
      </c>
      <c r="T233" s="2" t="s">
        <v>161</v>
      </c>
      <c r="U233" s="6">
        <f>(100*X230)/(1+X230)</f>
        <v>52.331842111673701</v>
      </c>
      <c r="V233" s="7">
        <f>100-U233</f>
        <v>47.668157888326299</v>
      </c>
      <c r="W233" s="2" t="s">
        <v>243</v>
      </c>
      <c r="X233" s="7">
        <f>(U233+V235)/2</f>
        <v>50.836833986452945</v>
      </c>
    </row>
    <row r="234" spans="2:25" ht="15" customHeight="1" x14ac:dyDescent="0.25">
      <c r="B234" s="3" t="s">
        <v>162</v>
      </c>
      <c r="C234" s="8">
        <f>(100*F231)/(1+F231)</f>
        <v>63.961096659596173</v>
      </c>
      <c r="D234" s="9">
        <f t="shared" ref="D234:D235" si="82">100-C234</f>
        <v>36.038903340403827</v>
      </c>
      <c r="E234" s="3" t="s">
        <v>244</v>
      </c>
      <c r="F234" s="9">
        <f>(D233+C234)/2</f>
        <v>58.272596954716455</v>
      </c>
      <c r="G234" s="38"/>
      <c r="H234" s="3" t="s">
        <v>162</v>
      </c>
      <c r="I234" s="8">
        <f>(100*L231)/(1+L231)</f>
        <v>56.250481114613088</v>
      </c>
      <c r="J234" s="9">
        <f t="shared" ref="J234:J235" si="83">100-I234</f>
        <v>43.749518885386912</v>
      </c>
      <c r="K234" s="3" t="s">
        <v>244</v>
      </c>
      <c r="L234" s="9">
        <f>(J233+I234)/2</f>
        <v>51.855699156876696</v>
      </c>
      <c r="M234" s="38"/>
      <c r="N234" s="3" t="s">
        <v>162</v>
      </c>
      <c r="O234" s="8">
        <f>(100*R231)/(1+R231)</f>
        <v>59.73439338455394</v>
      </c>
      <c r="P234" s="9">
        <f>100-O234</f>
        <v>40.26560661544606</v>
      </c>
      <c r="Q234" s="3" t="s">
        <v>131</v>
      </c>
      <c r="R234" s="9">
        <f>(P233+O234)/2</f>
        <v>55.556697145209597</v>
      </c>
      <c r="T234" s="3" t="s">
        <v>162</v>
      </c>
      <c r="U234" s="8">
        <f>(100*X231)/(1+X231)</f>
        <v>56.433015010200073</v>
      </c>
      <c r="V234" s="9">
        <f t="shared" ref="V234:V235" si="84">100-U234</f>
        <v>43.566984989799927</v>
      </c>
      <c r="W234" s="3" t="s">
        <v>244</v>
      </c>
      <c r="X234" s="9">
        <f>(V233+U234)/2</f>
        <v>52.050586449263186</v>
      </c>
    </row>
    <row r="235" spans="2:25" ht="15" customHeight="1" x14ac:dyDescent="0.25">
      <c r="B235" s="4" t="s">
        <v>132</v>
      </c>
      <c r="C235" s="10">
        <f>(100*F232)/(1+F232)</f>
        <v>37.794289016587399</v>
      </c>
      <c r="D235" s="11">
        <f t="shared" si="82"/>
        <v>62.205710983412601</v>
      </c>
      <c r="E235" s="4" t="s">
        <v>245</v>
      </c>
      <c r="F235" s="11">
        <f>(D234+C235)/2</f>
        <v>36.91659617849561</v>
      </c>
      <c r="G235" s="38"/>
      <c r="H235" s="4" t="s">
        <v>132</v>
      </c>
      <c r="I235" s="10">
        <f>(100*L232)/(1+L232)</f>
        <v>50.808348946714148</v>
      </c>
      <c r="J235" s="11">
        <f t="shared" si="83"/>
        <v>49.191651053285852</v>
      </c>
      <c r="K235" s="4" t="s">
        <v>245</v>
      </c>
      <c r="L235" s="11">
        <f>(J234+I235)/2</f>
        <v>47.278933916050534</v>
      </c>
      <c r="M235" s="38"/>
      <c r="N235" s="4" t="s">
        <v>132</v>
      </c>
      <c r="O235" s="10">
        <f>(100*R232)/(1+R232)</f>
        <v>47.356819541499824</v>
      </c>
      <c r="P235" s="11">
        <f>100-O235</f>
        <v>52.643180458500176</v>
      </c>
      <c r="Q235" s="4" t="s">
        <v>133</v>
      </c>
      <c r="R235" s="11">
        <f>(P234+O235)/2</f>
        <v>43.811213078472946</v>
      </c>
      <c r="T235" s="4" t="s">
        <v>132</v>
      </c>
      <c r="U235" s="10">
        <f>(100*X232)/(1+X232)</f>
        <v>50.658174138767805</v>
      </c>
      <c r="V235" s="11">
        <f t="shared" si="84"/>
        <v>49.341825861232195</v>
      </c>
      <c r="W235" s="4" t="s">
        <v>245</v>
      </c>
      <c r="X235" s="11">
        <f>(V234+U235)/2</f>
        <v>47.112579564283863</v>
      </c>
    </row>
    <row r="236" spans="2:25" ht="15" customHeight="1" x14ac:dyDescent="0.25">
      <c r="B236" s="46" t="s">
        <v>134</v>
      </c>
      <c r="C236" s="49">
        <f>SUM(C224:D226, C230:C232)</f>
        <v>154</v>
      </c>
      <c r="D236" s="50"/>
      <c r="E236" s="5" t="s">
        <v>135</v>
      </c>
      <c r="F236" s="15">
        <f>SQRT(((50-D233)^2+(50-D234)^2+(50-D235)^2)/2)</f>
        <v>13.239508282897068</v>
      </c>
      <c r="G236" s="38"/>
      <c r="H236" s="46" t="s">
        <v>134</v>
      </c>
      <c r="I236" s="49">
        <f>SUM(I224:J226, I230:I232)</f>
        <v>15143</v>
      </c>
      <c r="J236" s="50"/>
      <c r="K236" s="5" t="s">
        <v>135</v>
      </c>
      <c r="L236" s="15">
        <f>SQRT(((50-J233)^2+(50-J234)^2+(50-J235)^2)/2)</f>
        <v>4.8046271267087031</v>
      </c>
      <c r="M236" s="38"/>
      <c r="N236" s="46" t="s">
        <v>134</v>
      </c>
      <c r="O236" s="49">
        <f>SUM(O224:P226, O230:O232)</f>
        <v>777</v>
      </c>
      <c r="P236" s="50"/>
      <c r="Q236" s="5" t="s">
        <v>135</v>
      </c>
      <c r="R236" s="15">
        <f>SQRT(((50-P233)^2+(50-P234)^2+(50-P235)^2)/2)</f>
        <v>7.198835357188754</v>
      </c>
      <c r="T236" s="46" t="s">
        <v>134</v>
      </c>
      <c r="U236" s="49">
        <f>SUM(U224:V226, U230:U232)</f>
        <v>15920</v>
      </c>
      <c r="V236" s="50"/>
      <c r="W236" s="5" t="s">
        <v>135</v>
      </c>
      <c r="X236" s="15">
        <f>SQRT(((50-V233)^2+(50-V234)^2+(50-V235)^2)/2)</f>
        <v>4.8607799246714025</v>
      </c>
    </row>
    <row r="237" spans="2:25" ht="15" customHeight="1" x14ac:dyDescent="0.25">
      <c r="B237" s="47"/>
      <c r="C237" s="51"/>
      <c r="D237" s="52"/>
      <c r="E237" s="5" t="s">
        <v>136</v>
      </c>
      <c r="F237" s="15">
        <f>SQRT(((50-F233)^2+(50-F234)^2+(50-F235)^2)/2)</f>
        <v>11.462006339233842</v>
      </c>
      <c r="G237" s="38"/>
      <c r="H237" s="47"/>
      <c r="I237" s="51"/>
      <c r="J237" s="52"/>
      <c r="K237" s="5" t="s">
        <v>136</v>
      </c>
      <c r="L237" s="15">
        <f>SQRT(((50-L233)^2+(50-L234)^2+(50-L235)^2)/2)</f>
        <v>2.4079742432721671</v>
      </c>
      <c r="M237" s="38"/>
      <c r="N237" s="47"/>
      <c r="O237" s="51"/>
      <c r="P237" s="52"/>
      <c r="Q237" s="5" t="s">
        <v>136</v>
      </c>
      <c r="R237" s="15">
        <f>SQRT(((50-R233)^2+(50-R234)^2+(50-R235)^2)/2)</f>
        <v>5.8981990560242137</v>
      </c>
      <c r="T237" s="47"/>
      <c r="U237" s="51"/>
      <c r="V237" s="52"/>
      <c r="W237" s="5" t="s">
        <v>136</v>
      </c>
      <c r="X237" s="15">
        <f>SQRT(((50-X233)^2+(50-X234)^2+(50-X235)^2)/2)</f>
        <v>2.5731685408631608</v>
      </c>
    </row>
    <row r="238" spans="2:25" ht="15" customHeight="1" x14ac:dyDescent="0.25">
      <c r="B238" s="48"/>
      <c r="C238" s="53"/>
      <c r="D238" s="54"/>
      <c r="E238" s="5" t="s">
        <v>137</v>
      </c>
      <c r="F238" s="15">
        <f>SQRT(((2*F236^2)+(2*F237^2))/4)</f>
        <v>12.38269294001787</v>
      </c>
      <c r="G238" s="38"/>
      <c r="H238" s="48"/>
      <c r="I238" s="53"/>
      <c r="J238" s="54"/>
      <c r="K238" s="5" t="s">
        <v>137</v>
      </c>
      <c r="L238" s="15">
        <f>SQRT(((2*L236^2)+(2*L237^2))/4)</f>
        <v>3.800183007630507</v>
      </c>
      <c r="M238" s="38"/>
      <c r="N238" s="48"/>
      <c r="O238" s="53"/>
      <c r="P238" s="54"/>
      <c r="Q238" s="5" t="s">
        <v>137</v>
      </c>
      <c r="R238" s="15">
        <f>SQRT(((2*R236^2)+(2*R237^2))/4)</f>
        <v>6.5807287819965605</v>
      </c>
      <c r="T238" s="48"/>
      <c r="U238" s="53"/>
      <c r="V238" s="54"/>
      <c r="W238" s="5" t="s">
        <v>137</v>
      </c>
      <c r="X238" s="15">
        <f>SQRT(((2*X236^2)+(2*X237^2))/4)</f>
        <v>3.8889830171766229</v>
      </c>
    </row>
    <row r="240" spans="2:25" ht="15" customHeight="1" x14ac:dyDescent="0.25">
      <c r="B240" s="39" t="s">
        <v>246</v>
      </c>
      <c r="C240" s="39"/>
      <c r="D240" s="39"/>
      <c r="E240" s="39"/>
      <c r="F240" s="39"/>
      <c r="G240" s="38"/>
      <c r="H240" s="39" t="s">
        <v>247</v>
      </c>
      <c r="I240" s="39"/>
      <c r="J240" s="39"/>
      <c r="K240" s="39"/>
      <c r="L240" s="39"/>
      <c r="M240" s="38"/>
      <c r="N240" s="39" t="s">
        <v>248</v>
      </c>
      <c r="O240" s="39"/>
      <c r="P240" s="39"/>
      <c r="Q240" s="39"/>
      <c r="R240" s="39"/>
      <c r="S240" s="38"/>
      <c r="T240" s="39" t="s">
        <v>249</v>
      </c>
      <c r="U240" s="39"/>
      <c r="V240" s="39"/>
      <c r="W240" s="39"/>
      <c r="X240" s="39"/>
      <c r="Y240" s="38"/>
    </row>
    <row r="241" spans="2:25" ht="15" customHeight="1" x14ac:dyDescent="0.25">
      <c r="B241" s="2" t="s">
        <v>112</v>
      </c>
      <c r="C241" s="33">
        <v>10</v>
      </c>
      <c r="D241" s="34">
        <v>8</v>
      </c>
      <c r="E241" s="2" t="s">
        <v>113</v>
      </c>
      <c r="F241" s="16">
        <f>C241+D241+C243+D243+C247*2</f>
        <v>38</v>
      </c>
      <c r="G241" s="38"/>
      <c r="H241" s="2" t="s">
        <v>112</v>
      </c>
      <c r="I241" s="33">
        <v>54</v>
      </c>
      <c r="J241" s="34">
        <v>37</v>
      </c>
      <c r="K241" s="2" t="s">
        <v>113</v>
      </c>
      <c r="L241" s="16">
        <f>I241+J241+I243+J243+I247*2</f>
        <v>223</v>
      </c>
      <c r="M241" s="38"/>
      <c r="N241" s="2" t="s">
        <v>112</v>
      </c>
      <c r="O241" s="33">
        <f>I241+'Lesser than 50'!I139</f>
        <v>59</v>
      </c>
      <c r="P241" s="34">
        <f>J241+'Lesser than 50'!J139</f>
        <v>41</v>
      </c>
      <c r="Q241" s="2" t="s">
        <v>113</v>
      </c>
      <c r="R241" s="16">
        <f>O241+P241+O243+P243+O247*2</f>
        <v>249</v>
      </c>
      <c r="S241" s="38"/>
      <c r="T241" s="2" t="s">
        <v>112</v>
      </c>
      <c r="U241" s="33">
        <v>23</v>
      </c>
      <c r="V241" s="34">
        <v>36</v>
      </c>
      <c r="W241" s="2" t="s">
        <v>113</v>
      </c>
      <c r="X241" s="16">
        <f>U241+V241+U243+V243+U247*2</f>
        <v>129</v>
      </c>
      <c r="Y241" s="38"/>
    </row>
    <row r="242" spans="2:25" ht="15" customHeight="1" x14ac:dyDescent="0.25">
      <c r="B242" s="3" t="s">
        <v>114</v>
      </c>
      <c r="C242" s="35">
        <v>8</v>
      </c>
      <c r="D242" s="36">
        <v>2</v>
      </c>
      <c r="E242" s="3" t="s">
        <v>115</v>
      </c>
      <c r="F242" s="17">
        <f>SUM(C241:D242)+C248*2</f>
        <v>38</v>
      </c>
      <c r="G242" s="38"/>
      <c r="H242" s="3" t="s">
        <v>114</v>
      </c>
      <c r="I242" s="35">
        <v>46</v>
      </c>
      <c r="J242" s="36">
        <v>38</v>
      </c>
      <c r="K242" s="3" t="s">
        <v>115</v>
      </c>
      <c r="L242" s="17">
        <f>SUM(I241:J242)+I248*2</f>
        <v>209</v>
      </c>
      <c r="M242" s="38"/>
      <c r="N242" s="3" t="s">
        <v>114</v>
      </c>
      <c r="O242" s="35">
        <f>I242+'Lesser than 50'!I140</f>
        <v>46</v>
      </c>
      <c r="P242" s="36">
        <f>J242+'Lesser than 50'!J140</f>
        <v>39</v>
      </c>
      <c r="Q242" s="3" t="s">
        <v>115</v>
      </c>
      <c r="R242" s="17">
        <f>SUM(O241:P242)+O248*2</f>
        <v>227</v>
      </c>
      <c r="S242" s="38"/>
      <c r="T242" s="3" t="s">
        <v>114</v>
      </c>
      <c r="U242" s="35">
        <v>56</v>
      </c>
      <c r="V242" s="36">
        <v>56</v>
      </c>
      <c r="W242" s="3" t="s">
        <v>115</v>
      </c>
      <c r="X242" s="17">
        <f>SUM(U241:V242)+U248*2</f>
        <v>265</v>
      </c>
      <c r="Y242" s="38"/>
    </row>
    <row r="243" spans="2:25" ht="15" customHeight="1" x14ac:dyDescent="0.25">
      <c r="B243" s="4" t="s">
        <v>116</v>
      </c>
      <c r="C243" s="31">
        <v>10</v>
      </c>
      <c r="D243" s="32">
        <v>6</v>
      </c>
      <c r="E243" s="4" t="s">
        <v>117</v>
      </c>
      <c r="F243" s="18">
        <f>SUM(C242:D243)+C249*2</f>
        <v>30</v>
      </c>
      <c r="G243" s="38"/>
      <c r="H243" s="4" t="s">
        <v>116</v>
      </c>
      <c r="I243" s="31">
        <v>36</v>
      </c>
      <c r="J243" s="32">
        <v>42</v>
      </c>
      <c r="K243" s="4" t="s">
        <v>117</v>
      </c>
      <c r="L243" s="18">
        <f>SUM(I242:J243)+I249*2</f>
        <v>192</v>
      </c>
      <c r="M243" s="38"/>
      <c r="N243" s="4" t="s">
        <v>116</v>
      </c>
      <c r="O243" s="31">
        <f>I243+'Lesser than 50'!I141</f>
        <v>43</v>
      </c>
      <c r="P243" s="32">
        <f>J243+'Lesser than 50'!J141</f>
        <v>46</v>
      </c>
      <c r="Q243" s="4" t="s">
        <v>117</v>
      </c>
      <c r="R243" s="18">
        <f>SUM(O242:P243)+O249*2</f>
        <v>218</v>
      </c>
      <c r="S243" s="38"/>
      <c r="T243" s="4" t="s">
        <v>116</v>
      </c>
      <c r="U243" s="31">
        <v>34</v>
      </c>
      <c r="V243" s="32">
        <v>18</v>
      </c>
      <c r="W243" s="4" t="s">
        <v>117</v>
      </c>
      <c r="X243" s="18">
        <f>SUM(U242:V243)+U249*2</f>
        <v>222</v>
      </c>
      <c r="Y243" s="38"/>
    </row>
    <row r="244" spans="2:25" ht="15" customHeight="1" x14ac:dyDescent="0.25">
      <c r="B244" s="2" t="s">
        <v>118</v>
      </c>
      <c r="C244" s="6">
        <f>C241/(C241+D241)*100</f>
        <v>55.555555555555557</v>
      </c>
      <c r="D244" s="7">
        <f>D241/(C241+D241)*100</f>
        <v>44.444444444444443</v>
      </c>
      <c r="E244" s="2" t="s">
        <v>119</v>
      </c>
      <c r="F244" s="12">
        <f>F241/SUM(F241:F243)*100</f>
        <v>35.849056603773583</v>
      </c>
      <c r="G244" s="38"/>
      <c r="H244" s="2" t="s">
        <v>118</v>
      </c>
      <c r="I244" s="6">
        <f>I241/(I241+J241)*100</f>
        <v>59.340659340659343</v>
      </c>
      <c r="J244" s="7">
        <f>J241/(I241+J241)*100</f>
        <v>40.659340659340657</v>
      </c>
      <c r="K244" s="2" t="s">
        <v>119</v>
      </c>
      <c r="L244" s="12">
        <f>L241/SUM(L241:L243)*100</f>
        <v>35.737179487179489</v>
      </c>
      <c r="M244" s="38"/>
      <c r="N244" s="2" t="s">
        <v>118</v>
      </c>
      <c r="O244" s="6">
        <f>O241/(O241+P241)*100</f>
        <v>59</v>
      </c>
      <c r="P244" s="7">
        <f>P241/(O241+P241)*100</f>
        <v>41</v>
      </c>
      <c r="Q244" s="2" t="s">
        <v>119</v>
      </c>
      <c r="R244" s="12">
        <f>R241/SUM(R241:R243)*100</f>
        <v>35.87896253602306</v>
      </c>
      <c r="S244" s="38"/>
      <c r="T244" s="2" t="s">
        <v>118</v>
      </c>
      <c r="U244" s="6">
        <f>U241/(U241+V241)*100</f>
        <v>38.983050847457626</v>
      </c>
      <c r="V244" s="7">
        <f>V241/(U241+V241)*100</f>
        <v>61.016949152542374</v>
      </c>
      <c r="W244" s="2" t="s">
        <v>119</v>
      </c>
      <c r="X244" s="12">
        <f>X241/SUM(X241:X243)*100</f>
        <v>20.941558441558442</v>
      </c>
      <c r="Y244" s="38"/>
    </row>
    <row r="245" spans="2:25" ht="15" customHeight="1" x14ac:dyDescent="0.25">
      <c r="B245" s="3" t="s">
        <v>120</v>
      </c>
      <c r="C245" s="8">
        <f>C242/(C242+D242)*100</f>
        <v>80</v>
      </c>
      <c r="D245" s="9">
        <f>D242/(C242+D242)*100</f>
        <v>20</v>
      </c>
      <c r="E245" s="3" t="s">
        <v>121</v>
      </c>
      <c r="F245" s="13">
        <f>F242/SUM(F241:F243)*100</f>
        <v>35.849056603773583</v>
      </c>
      <c r="G245" s="38"/>
      <c r="H245" s="3" t="s">
        <v>120</v>
      </c>
      <c r="I245" s="8">
        <f>I242/(I242+J242)*100</f>
        <v>54.761904761904766</v>
      </c>
      <c r="J245" s="9">
        <f>J242/(I242+J242)*100</f>
        <v>45.238095238095241</v>
      </c>
      <c r="K245" s="3" t="s">
        <v>121</v>
      </c>
      <c r="L245" s="13">
        <f>L242/SUM(L241:L243)*100</f>
        <v>33.493589743589745</v>
      </c>
      <c r="M245" s="38"/>
      <c r="N245" s="3" t="s">
        <v>120</v>
      </c>
      <c r="O245" s="8">
        <f>O242/(O242+P242)*100</f>
        <v>54.117647058823529</v>
      </c>
      <c r="P245" s="9">
        <f>P242/(O242+P242)*100</f>
        <v>45.882352941176471</v>
      </c>
      <c r="Q245" s="3" t="s">
        <v>121</v>
      </c>
      <c r="R245" s="13">
        <f>R242/SUM(R241:R243)*100</f>
        <v>32.708933717579249</v>
      </c>
      <c r="S245" s="38"/>
      <c r="T245" s="3" t="s">
        <v>120</v>
      </c>
      <c r="U245" s="8">
        <f>U242/(U242+V242)*100</f>
        <v>50</v>
      </c>
      <c r="V245" s="9">
        <f>V242/(U242+V242)*100</f>
        <v>50</v>
      </c>
      <c r="W245" s="3" t="s">
        <v>121</v>
      </c>
      <c r="X245" s="13">
        <f>X242/SUM(X241:X243)*100</f>
        <v>43.019480519480517</v>
      </c>
      <c r="Y245" s="38"/>
    </row>
    <row r="246" spans="2:25" ht="15" customHeight="1" x14ac:dyDescent="0.25">
      <c r="B246" s="4" t="s">
        <v>122</v>
      </c>
      <c r="C246" s="10">
        <f>C243/(C243+D243)*100</f>
        <v>62.5</v>
      </c>
      <c r="D246" s="11">
        <f>D243/(C243+D243)*100</f>
        <v>37.5</v>
      </c>
      <c r="E246" s="4" t="s">
        <v>123</v>
      </c>
      <c r="F246" s="14">
        <f>F243/SUM(F241:F243)*100</f>
        <v>28.30188679245283</v>
      </c>
      <c r="G246" s="38"/>
      <c r="H246" s="4" t="s">
        <v>122</v>
      </c>
      <c r="I246" s="10">
        <f>I243/(I243+J243)*100</f>
        <v>46.153846153846153</v>
      </c>
      <c r="J246" s="11">
        <f>J243/(I243+J243)*100</f>
        <v>53.846153846153847</v>
      </c>
      <c r="K246" s="4" t="s">
        <v>123</v>
      </c>
      <c r="L246" s="14">
        <f>L243/SUM(L241:L243)*100</f>
        <v>30.76923076923077</v>
      </c>
      <c r="M246" s="38"/>
      <c r="N246" s="4" t="s">
        <v>122</v>
      </c>
      <c r="O246" s="10">
        <f>O243/(O243+P243)*100</f>
        <v>48.314606741573037</v>
      </c>
      <c r="P246" s="11">
        <f>P243/(O243+P243)*100</f>
        <v>51.68539325842697</v>
      </c>
      <c r="Q246" s="4" t="s">
        <v>123</v>
      </c>
      <c r="R246" s="14">
        <f>R243/SUM(R241:R243)*100</f>
        <v>31.412103746397698</v>
      </c>
      <c r="S246" s="38"/>
      <c r="T246" s="4" t="s">
        <v>122</v>
      </c>
      <c r="U246" s="10">
        <f>U243/(U243+V243)*100</f>
        <v>65.384615384615387</v>
      </c>
      <c r="V246" s="11">
        <f>V243/(U243+V243)*100</f>
        <v>34.615384615384613</v>
      </c>
      <c r="W246" s="4" t="s">
        <v>123</v>
      </c>
      <c r="X246" s="14">
        <f>X243/SUM(X241:X243)*100</f>
        <v>36.038961038961034</v>
      </c>
      <c r="Y246" s="38"/>
    </row>
    <row r="247" spans="2:25" ht="15" customHeight="1" x14ac:dyDescent="0.25">
      <c r="B247" s="2" t="s">
        <v>124</v>
      </c>
      <c r="C247" s="40">
        <v>2</v>
      </c>
      <c r="D247" s="41"/>
      <c r="E247" s="2" t="s">
        <v>125</v>
      </c>
      <c r="F247" s="12">
        <f>SQRT(5+F241)/SQRT(5+F242)*((5+C241)/(5+D241))</f>
        <v>1.1538461538461537</v>
      </c>
      <c r="G247" s="38"/>
      <c r="H247" s="2" t="s">
        <v>124</v>
      </c>
      <c r="I247" s="40">
        <v>27</v>
      </c>
      <c r="J247" s="41"/>
      <c r="K247" s="2" t="s">
        <v>125</v>
      </c>
      <c r="L247" s="12">
        <f>SQRT(5+L241)/SQRT(5+L242)*((5+I241)/(5+J241))</f>
        <v>1.44998416051295</v>
      </c>
      <c r="M247" s="38"/>
      <c r="N247" s="2" t="s">
        <v>124</v>
      </c>
      <c r="O247" s="40">
        <f>I247+'Lesser than 50'!I145</f>
        <v>30</v>
      </c>
      <c r="P247" s="41">
        <f>J247+'Lesser than 50'!J145</f>
        <v>0</v>
      </c>
      <c r="Q247" s="2" t="s">
        <v>125</v>
      </c>
      <c r="R247" s="12">
        <f>SQRT(5+R241)/SQRT(5+R242)*((5+O241)/(5+P241))</f>
        <v>1.4557775180280668</v>
      </c>
      <c r="S247" s="38"/>
      <c r="T247" s="2" t="s">
        <v>124</v>
      </c>
      <c r="U247" s="40">
        <v>9</v>
      </c>
      <c r="V247" s="41"/>
      <c r="W247" s="2" t="s">
        <v>125</v>
      </c>
      <c r="X247" s="12">
        <f>SQRT(5+X241)/SQRT(5+X242)*((5+U241)/(5+V241))</f>
        <v>0.48111034098225053</v>
      </c>
      <c r="Y247" s="38"/>
    </row>
    <row r="248" spans="2:25" ht="15" customHeight="1" x14ac:dyDescent="0.25">
      <c r="B248" s="3" t="s">
        <v>126</v>
      </c>
      <c r="C248" s="42">
        <v>5</v>
      </c>
      <c r="D248" s="43"/>
      <c r="E248" s="3" t="s">
        <v>127</v>
      </c>
      <c r="F248" s="13">
        <f>SQRT(5+F242)/SQRT(5+F243)*((5+C242)/(5+D242))</f>
        <v>2.0584746256042505</v>
      </c>
      <c r="G248" s="38"/>
      <c r="H248" s="3" t="s">
        <v>126</v>
      </c>
      <c r="I248" s="42">
        <v>17</v>
      </c>
      <c r="J248" s="43"/>
      <c r="K248" s="3" t="s">
        <v>127</v>
      </c>
      <c r="L248" s="13">
        <f>SQRT(5+L242)/SQRT(5+L243)*((5+I242)/(5+J242))</f>
        <v>1.2361622988603533</v>
      </c>
      <c r="M248" s="38"/>
      <c r="N248" s="3" t="s">
        <v>126</v>
      </c>
      <c r="O248" s="42">
        <f>I248+'Lesser than 50'!I146</f>
        <v>21</v>
      </c>
      <c r="P248" s="43">
        <f>J248+'Lesser than 50'!J146</f>
        <v>0</v>
      </c>
      <c r="Q248" s="3" t="s">
        <v>127</v>
      </c>
      <c r="R248" s="13">
        <f>SQRT(5+R242)/SQRT(5+R243)*((5+O242)/(5+P242))</f>
        <v>1.1822492863554703</v>
      </c>
      <c r="S248" s="38"/>
      <c r="T248" s="3" t="s">
        <v>126</v>
      </c>
      <c r="U248" s="42">
        <v>47</v>
      </c>
      <c r="V248" s="43"/>
      <c r="W248" s="3" t="s">
        <v>127</v>
      </c>
      <c r="X248" s="13">
        <f>SQRT(5+X242)/SQRT(5+X243)*((5+U242)/(5+V242))</f>
        <v>1.0906086891160047</v>
      </c>
      <c r="Y248" s="38"/>
    </row>
    <row r="249" spans="2:25" ht="15" customHeight="1" x14ac:dyDescent="0.25">
      <c r="B249" s="4" t="s">
        <v>128</v>
      </c>
      <c r="C249" s="44">
        <v>2</v>
      </c>
      <c r="D249" s="45"/>
      <c r="E249" s="4" t="s">
        <v>129</v>
      </c>
      <c r="F249" s="14">
        <f>SQRT(5+F243)/SQRT(5+F241)*((5+C243)/(5+D243))</f>
        <v>1.2302641484949783</v>
      </c>
      <c r="G249" s="38"/>
      <c r="H249" s="4" t="s">
        <v>128</v>
      </c>
      <c r="I249" s="44">
        <v>15</v>
      </c>
      <c r="J249" s="45"/>
      <c r="K249" s="4" t="s">
        <v>129</v>
      </c>
      <c r="L249" s="14">
        <f>SQRT(5+L243)/SQRT(5+L241)*((5+I243)/(5+J243))</f>
        <v>0.81087085022396366</v>
      </c>
      <c r="M249" s="38"/>
      <c r="N249" s="4" t="s">
        <v>128</v>
      </c>
      <c r="O249" s="44">
        <f>I249+'Lesser than 50'!I147</f>
        <v>22</v>
      </c>
      <c r="P249" s="45">
        <f>J249+'Lesser than 50'!J147</f>
        <v>0</v>
      </c>
      <c r="Q249" s="4" t="s">
        <v>129</v>
      </c>
      <c r="R249" s="14">
        <f>SQRT(5+R243)/SQRT(5+R241)*((5+O243)/(5+P243))</f>
        <v>0.88187419465396422</v>
      </c>
      <c r="S249" s="38"/>
      <c r="T249" s="4" t="s">
        <v>128</v>
      </c>
      <c r="U249" s="44">
        <v>29</v>
      </c>
      <c r="V249" s="45"/>
      <c r="W249" s="4" t="s">
        <v>129</v>
      </c>
      <c r="X249" s="14">
        <f>SQRT(5+X243)/SQRT(5+X241)*((5+U243)/(5+V243))</f>
        <v>2.2069744247505398</v>
      </c>
      <c r="Y249" s="38"/>
    </row>
    <row r="250" spans="2:25" ht="15" customHeight="1" x14ac:dyDescent="0.25">
      <c r="B250" s="2" t="s">
        <v>112</v>
      </c>
      <c r="C250" s="6">
        <f>(100*F247)/(1+F247)</f>
        <v>53.571428571428569</v>
      </c>
      <c r="D250" s="7">
        <f>100-C250</f>
        <v>46.428571428571431</v>
      </c>
      <c r="E250" s="2" t="s">
        <v>130</v>
      </c>
      <c r="F250" s="7">
        <f>(C250+D252)/2</f>
        <v>49.204583384130665</v>
      </c>
      <c r="G250" s="38"/>
      <c r="H250" s="2" t="s">
        <v>112</v>
      </c>
      <c r="I250" s="6">
        <f>(100*L247)/(1+L247)</f>
        <v>59.183409586181519</v>
      </c>
      <c r="J250" s="7">
        <f>100-I250</f>
        <v>40.816590413818481</v>
      </c>
      <c r="K250" s="2" t="s">
        <v>130</v>
      </c>
      <c r="L250" s="7">
        <f>(I250+J252)/2</f>
        <v>57.202729617868371</v>
      </c>
      <c r="M250" s="38"/>
      <c r="N250" s="2" t="s">
        <v>161</v>
      </c>
      <c r="O250" s="6">
        <f>(100*R247)/(1+R247)</f>
        <v>59.279698887260068</v>
      </c>
      <c r="P250" s="7">
        <f>100-O250</f>
        <v>40.720301112739932</v>
      </c>
      <c r="Q250" s="2" t="s">
        <v>130</v>
      </c>
      <c r="R250" s="7">
        <f>(O250+P252)/2</f>
        <v>56.209106911552283</v>
      </c>
      <c r="S250" s="38"/>
      <c r="T250" s="2" t="s">
        <v>161</v>
      </c>
      <c r="U250" s="6">
        <f>(100*X247)/(1+X247)</f>
        <v>32.483085673629503</v>
      </c>
      <c r="V250" s="7">
        <f>100-U250</f>
        <v>67.516914326370497</v>
      </c>
      <c r="W250" s="2" t="s">
        <v>130</v>
      </c>
      <c r="X250" s="7">
        <f>(U250+V252)/2</f>
        <v>31.832562089763535</v>
      </c>
      <c r="Y250" s="38"/>
    </row>
    <row r="251" spans="2:25" ht="15" customHeight="1" x14ac:dyDescent="0.25">
      <c r="B251" s="3" t="s">
        <v>162</v>
      </c>
      <c r="C251" s="8">
        <f>(100*F248)/(1+F248)</f>
        <v>67.303962843816819</v>
      </c>
      <c r="D251" s="9">
        <f t="shared" ref="D251:D252" si="85">100-C251</f>
        <v>32.696037156183181</v>
      </c>
      <c r="E251" s="3" t="s">
        <v>131</v>
      </c>
      <c r="F251" s="9">
        <f>(D250+C251)/2</f>
        <v>56.866267136194125</v>
      </c>
      <c r="G251" s="38"/>
      <c r="H251" s="3" t="s">
        <v>162</v>
      </c>
      <c r="I251" s="8">
        <f>(100*L248)/(1+L248)</f>
        <v>55.28052679764594</v>
      </c>
      <c r="J251" s="9">
        <f t="shared" ref="J251:J252" si="86">100-I251</f>
        <v>44.71947320235406</v>
      </c>
      <c r="K251" s="3" t="s">
        <v>131</v>
      </c>
      <c r="L251" s="9">
        <f>(J250+I251)/2</f>
        <v>48.048558605732211</v>
      </c>
      <c r="M251" s="38"/>
      <c r="N251" s="3" t="s">
        <v>162</v>
      </c>
      <c r="O251" s="8">
        <f>(100*R248)/(1+R248)</f>
        <v>54.17572106667614</v>
      </c>
      <c r="P251" s="9">
        <f t="shared" ref="P251:P252" si="87">100-O251</f>
        <v>45.82427893332386</v>
      </c>
      <c r="Q251" s="3" t="s">
        <v>131</v>
      </c>
      <c r="R251" s="9">
        <f>(P250+O251)/2</f>
        <v>47.448011089708032</v>
      </c>
      <c r="S251" s="38"/>
      <c r="T251" s="3" t="s">
        <v>162</v>
      </c>
      <c r="U251" s="8">
        <f>(100*X248)/(1+X248)</f>
        <v>52.167040862016066</v>
      </c>
      <c r="V251" s="9">
        <f t="shared" ref="V251:V252" si="88">100-U251</f>
        <v>47.832959137983934</v>
      </c>
      <c r="W251" s="3" t="s">
        <v>131</v>
      </c>
      <c r="X251" s="9">
        <f>(V250+U251)/2</f>
        <v>59.841977594193281</v>
      </c>
      <c r="Y251" s="38"/>
    </row>
    <row r="252" spans="2:25" ht="15" customHeight="1" x14ac:dyDescent="0.25">
      <c r="B252" s="4" t="s">
        <v>132</v>
      </c>
      <c r="C252" s="10">
        <f>(100*F249)/(1+F249)</f>
        <v>55.16226180316724</v>
      </c>
      <c r="D252" s="11">
        <f t="shared" si="85"/>
        <v>44.83773819683276</v>
      </c>
      <c r="E252" s="4" t="s">
        <v>133</v>
      </c>
      <c r="F252" s="11">
        <f>(D251+C252)/2</f>
        <v>43.92914947967521</v>
      </c>
      <c r="G252" s="38"/>
      <c r="H252" s="4" t="s">
        <v>132</v>
      </c>
      <c r="I252" s="10">
        <f>(100*L249)/(1+L249)</f>
        <v>44.777950350444776</v>
      </c>
      <c r="J252" s="11">
        <f t="shared" si="86"/>
        <v>55.222049649555224</v>
      </c>
      <c r="K252" s="4" t="s">
        <v>133</v>
      </c>
      <c r="L252" s="11">
        <f>(J251+I252)/2</f>
        <v>44.748711776399418</v>
      </c>
      <c r="M252" s="38"/>
      <c r="N252" s="4" t="s">
        <v>132</v>
      </c>
      <c r="O252" s="10">
        <f>(100*R249)/(1+R249)</f>
        <v>46.861485064155502</v>
      </c>
      <c r="P252" s="11">
        <f t="shared" si="87"/>
        <v>53.138514935844498</v>
      </c>
      <c r="Q252" s="4" t="s">
        <v>133</v>
      </c>
      <c r="R252" s="11">
        <f>(P251+O252)/2</f>
        <v>46.342881998739685</v>
      </c>
      <c r="S252" s="38"/>
      <c r="T252" s="4" t="s">
        <v>132</v>
      </c>
      <c r="U252" s="10">
        <f>(100*X249)/(1+X249)</f>
        <v>68.817961494102434</v>
      </c>
      <c r="V252" s="11">
        <f t="shared" si="88"/>
        <v>31.182038505897566</v>
      </c>
      <c r="W252" s="4" t="s">
        <v>133</v>
      </c>
      <c r="X252" s="11">
        <f>(V251+U252)/2</f>
        <v>58.325460316043184</v>
      </c>
      <c r="Y252" s="38"/>
    </row>
    <row r="253" spans="2:25" ht="15" customHeight="1" x14ac:dyDescent="0.25">
      <c r="B253" s="46" t="s">
        <v>134</v>
      </c>
      <c r="C253" s="49">
        <f>SUM(C241:D243, C247:C249)</f>
        <v>53</v>
      </c>
      <c r="D253" s="50"/>
      <c r="E253" s="5" t="s">
        <v>135</v>
      </c>
      <c r="F253" s="15">
        <f>SQRT(((50-D250)^2+(50-D251)^2+(50-D252)^2)/2)</f>
        <v>13.015974398128034</v>
      </c>
      <c r="G253" s="38"/>
      <c r="H253" s="46" t="s">
        <v>134</v>
      </c>
      <c r="I253" s="49">
        <f>SUM(I241:J243, I247:I249)</f>
        <v>312</v>
      </c>
      <c r="J253" s="50"/>
      <c r="K253" s="5" t="s">
        <v>135</v>
      </c>
      <c r="L253" s="15">
        <f>SQRT(((50-J250)^2+(50-J251)^2+(50-J252)^2)/2)</f>
        <v>8.351310598661966</v>
      </c>
      <c r="M253" s="38"/>
      <c r="N253" s="46" t="s">
        <v>134</v>
      </c>
      <c r="O253" s="49">
        <f>SUM(O241:P243, O247:O249)</f>
        <v>347</v>
      </c>
      <c r="P253" s="50"/>
      <c r="Q253" s="5" t="s">
        <v>135</v>
      </c>
      <c r="R253" s="15">
        <f>SQRT(((50-P250)^2+(50-P251)^2+(50-P252)^2)/2)</f>
        <v>7.5299314029882654</v>
      </c>
      <c r="S253" s="38"/>
      <c r="T253" s="46" t="s">
        <v>134</v>
      </c>
      <c r="U253" s="49">
        <f>SUM(U241:V243, U247:U249)</f>
        <v>308</v>
      </c>
      <c r="V253" s="50"/>
      <c r="W253" s="5" t="s">
        <v>135</v>
      </c>
      <c r="X253" s="15">
        <f>SQRT(((50-V250)^2+(50-V251)^2+(50-V252)^2)/2)</f>
        <v>18.24354719357742</v>
      </c>
      <c r="Y253" s="38"/>
    </row>
    <row r="254" spans="2:25" ht="15" customHeight="1" x14ac:dyDescent="0.25">
      <c r="B254" s="47"/>
      <c r="C254" s="51"/>
      <c r="D254" s="52"/>
      <c r="E254" s="5" t="s">
        <v>136</v>
      </c>
      <c r="F254" s="15">
        <f>SQRT(((50-F250)^2+(50-F251)^2+(50-F252)^2)/2)</f>
        <v>6.5051340500603159</v>
      </c>
      <c r="G254" s="38"/>
      <c r="H254" s="47"/>
      <c r="I254" s="51"/>
      <c r="J254" s="52"/>
      <c r="K254" s="5" t="s">
        <v>136</v>
      </c>
      <c r="L254" s="15">
        <f>SQRT(((50-L250)^2+(50-L251)^2+(50-L252)^2)/2)</f>
        <v>6.4522657055760737</v>
      </c>
      <c r="M254" s="38"/>
      <c r="N254" s="47"/>
      <c r="O254" s="51"/>
      <c r="P254" s="52"/>
      <c r="Q254" s="5" t="s">
        <v>136</v>
      </c>
      <c r="R254" s="15">
        <f>SQRT(((50-R250)^2+(50-R251)^2+(50-R252)^2)/2)</f>
        <v>5.4055604756806561</v>
      </c>
      <c r="S254" s="38"/>
      <c r="T254" s="47"/>
      <c r="U254" s="51"/>
      <c r="V254" s="52"/>
      <c r="W254" s="5" t="s">
        <v>136</v>
      </c>
      <c r="X254" s="15">
        <f>SQRT(((50-X250)^2+(50-X251)^2+(50-X252)^2)/2)</f>
        <v>15.751723916145012</v>
      </c>
      <c r="Y254" s="38"/>
    </row>
    <row r="255" spans="2:25" ht="15" customHeight="1" x14ac:dyDescent="0.25">
      <c r="B255" s="48"/>
      <c r="C255" s="53"/>
      <c r="D255" s="54"/>
      <c r="E255" s="5" t="s">
        <v>137</v>
      </c>
      <c r="F255" s="15">
        <f>SQRT(((2*F253^2)+(2*F254^2))/4)</f>
        <v>10.289129179429583</v>
      </c>
      <c r="G255" s="38"/>
      <c r="H255" s="48"/>
      <c r="I255" s="53"/>
      <c r="J255" s="54"/>
      <c r="K255" s="5" t="s">
        <v>137</v>
      </c>
      <c r="L255" s="15">
        <f>SQRT(((2*L253^2)+(2*L254^2))/4)</f>
        <v>7.4624433482163468</v>
      </c>
      <c r="M255" s="38"/>
      <c r="N255" s="48"/>
      <c r="O255" s="53"/>
      <c r="P255" s="54"/>
      <c r="Q255" s="5" t="s">
        <v>137</v>
      </c>
      <c r="R255" s="15">
        <f>SQRT(((2*R253^2)+(2*R254^2))/4)</f>
        <v>6.5543859739089863</v>
      </c>
      <c r="S255" s="38"/>
      <c r="T255" s="48"/>
      <c r="U255" s="53"/>
      <c r="V255" s="54"/>
      <c r="W255" s="5" t="s">
        <v>137</v>
      </c>
      <c r="X255" s="15">
        <f>SQRT(((2*X253^2)+(2*X254^2))/4)</f>
        <v>17.043236496257705</v>
      </c>
      <c r="Y255" s="38"/>
    </row>
    <row r="256" spans="2:25" ht="15" customHeight="1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2:25" ht="15" customHeight="1" x14ac:dyDescent="0.25">
      <c r="B257" s="39" t="s">
        <v>250</v>
      </c>
      <c r="C257" s="39"/>
      <c r="D257" s="39"/>
      <c r="E257" s="39"/>
      <c r="F257" s="39"/>
      <c r="G257" s="38"/>
      <c r="H257" s="39" t="s">
        <v>251</v>
      </c>
      <c r="I257" s="39"/>
      <c r="J257" s="39"/>
      <c r="K257" s="39"/>
      <c r="L257" s="39"/>
      <c r="M257" s="38"/>
      <c r="N257" s="39" t="s">
        <v>252</v>
      </c>
      <c r="O257" s="39"/>
      <c r="P257" s="39"/>
      <c r="Q257" s="39"/>
      <c r="R257" s="39"/>
      <c r="S257" s="38"/>
      <c r="T257" s="39" t="s">
        <v>253</v>
      </c>
      <c r="U257" s="39"/>
      <c r="V257" s="39"/>
      <c r="W257" s="39"/>
      <c r="X257" s="39"/>
      <c r="Y257" s="38"/>
    </row>
    <row r="258" spans="2:25" ht="15" customHeight="1" x14ac:dyDescent="0.25">
      <c r="B258" s="2" t="s">
        <v>161</v>
      </c>
      <c r="C258" s="33">
        <v>8</v>
      </c>
      <c r="D258" s="34">
        <v>7</v>
      </c>
      <c r="E258" s="2" t="s">
        <v>167</v>
      </c>
      <c r="F258" s="16">
        <f>C258+D258+C260+D260+C264*2</f>
        <v>23</v>
      </c>
      <c r="G258" s="38"/>
      <c r="H258" s="2" t="s">
        <v>161</v>
      </c>
      <c r="I258" s="33">
        <f>U241+C258</f>
        <v>31</v>
      </c>
      <c r="J258" s="34">
        <f t="shared" ref="J258:J260" si="89">V241+D258</f>
        <v>43</v>
      </c>
      <c r="K258" s="2" t="s">
        <v>167</v>
      </c>
      <c r="L258" s="16">
        <f>I258+J258+I260+J260+I264*2</f>
        <v>152</v>
      </c>
      <c r="M258" s="38"/>
      <c r="N258" s="2" t="s">
        <v>161</v>
      </c>
      <c r="O258" s="33">
        <v>23</v>
      </c>
      <c r="P258" s="34">
        <v>21</v>
      </c>
      <c r="Q258" s="2" t="s">
        <v>167</v>
      </c>
      <c r="R258" s="16">
        <f>O258+P258+O260+P260+O264*2</f>
        <v>118</v>
      </c>
      <c r="S258" s="38"/>
      <c r="T258" s="2" t="s">
        <v>161</v>
      </c>
      <c r="U258" s="33">
        <f>O258+'Lesser than 50'!I156</f>
        <v>29</v>
      </c>
      <c r="V258" s="34">
        <f>P258+'Lesser than 50'!J156</f>
        <v>25</v>
      </c>
      <c r="W258" s="2" t="s">
        <v>167</v>
      </c>
      <c r="X258" s="16">
        <f>U258+V258+U260+V260+U264*2</f>
        <v>141</v>
      </c>
      <c r="Y258" s="38"/>
    </row>
    <row r="259" spans="2:25" ht="15" customHeight="1" x14ac:dyDescent="0.25">
      <c r="B259" s="3" t="s">
        <v>162</v>
      </c>
      <c r="C259" s="35">
        <v>19</v>
      </c>
      <c r="D259" s="36">
        <v>17</v>
      </c>
      <c r="E259" s="3" t="s">
        <v>168</v>
      </c>
      <c r="F259" s="17">
        <f>SUM(C258:D259)+C265*2</f>
        <v>83</v>
      </c>
      <c r="G259" s="38"/>
      <c r="H259" s="3" t="s">
        <v>162</v>
      </c>
      <c r="I259" s="35">
        <f t="shared" ref="I259:I260" si="90">U242+C259</f>
        <v>75</v>
      </c>
      <c r="J259" s="36">
        <f t="shared" si="89"/>
        <v>73</v>
      </c>
      <c r="K259" s="3" t="s">
        <v>168</v>
      </c>
      <c r="L259" s="17">
        <f>SUM(I258:J259)+I265*2</f>
        <v>348</v>
      </c>
      <c r="M259" s="38"/>
      <c r="N259" s="3" t="s">
        <v>162</v>
      </c>
      <c r="O259" s="35">
        <v>13</v>
      </c>
      <c r="P259" s="36">
        <v>23</v>
      </c>
      <c r="Q259" s="3" t="s">
        <v>168</v>
      </c>
      <c r="R259" s="17">
        <f>SUM(O258:P259)+O265*2</f>
        <v>102</v>
      </c>
      <c r="S259" s="38"/>
      <c r="T259" s="3" t="s">
        <v>162</v>
      </c>
      <c r="U259" s="35">
        <f>O259+'Lesser than 50'!I157</f>
        <v>21</v>
      </c>
      <c r="V259" s="36">
        <f>P259+'Lesser than 50'!J157</f>
        <v>26</v>
      </c>
      <c r="W259" s="3" t="s">
        <v>168</v>
      </c>
      <c r="X259" s="17">
        <f>SUM(U258:V259)+U265*2</f>
        <v>127</v>
      </c>
      <c r="Y259" s="38"/>
    </row>
    <row r="260" spans="2:25" ht="15" customHeight="1" x14ac:dyDescent="0.25">
      <c r="B260" s="4" t="s">
        <v>132</v>
      </c>
      <c r="C260" s="31">
        <v>4</v>
      </c>
      <c r="D260" s="32">
        <v>4</v>
      </c>
      <c r="E260" s="4" t="s">
        <v>169</v>
      </c>
      <c r="F260" s="18">
        <f>SUM(C259:D260)+C266*2</f>
        <v>76</v>
      </c>
      <c r="G260" s="38"/>
      <c r="H260" s="4" t="s">
        <v>132</v>
      </c>
      <c r="I260" s="31">
        <f t="shared" si="90"/>
        <v>38</v>
      </c>
      <c r="J260" s="32">
        <f t="shared" si="89"/>
        <v>22</v>
      </c>
      <c r="K260" s="4" t="s">
        <v>169</v>
      </c>
      <c r="L260" s="18">
        <f>SUM(I259:J260)+I266*2</f>
        <v>298</v>
      </c>
      <c r="M260" s="38"/>
      <c r="N260" s="4" t="s">
        <v>132</v>
      </c>
      <c r="O260" s="31">
        <v>18</v>
      </c>
      <c r="P260" s="32">
        <v>28</v>
      </c>
      <c r="Q260" s="4" t="s">
        <v>169</v>
      </c>
      <c r="R260" s="18">
        <f>SUM(O259:P260)+O266*2</f>
        <v>94</v>
      </c>
      <c r="S260" s="38"/>
      <c r="T260" s="4" t="s">
        <v>132</v>
      </c>
      <c r="U260" s="31">
        <f>O260+'Lesser than 50'!I158</f>
        <v>22</v>
      </c>
      <c r="V260" s="32">
        <f>P260+'Lesser than 50'!J158</f>
        <v>35</v>
      </c>
      <c r="W260" s="4" t="s">
        <v>169</v>
      </c>
      <c r="X260" s="18">
        <f>SUM(U259:V260)+U266*2</f>
        <v>116</v>
      </c>
      <c r="Y260" s="38"/>
    </row>
    <row r="261" spans="2:25" ht="15" customHeight="1" x14ac:dyDescent="0.25">
      <c r="B261" s="2" t="s">
        <v>170</v>
      </c>
      <c r="C261" s="6">
        <f>C258/(C258+D258)*100</f>
        <v>53.333333333333336</v>
      </c>
      <c r="D261" s="7">
        <f>D258/(C258+D258)*100</f>
        <v>46.666666666666664</v>
      </c>
      <c r="E261" s="2" t="s">
        <v>171</v>
      </c>
      <c r="F261" s="12">
        <f>F258/SUM(F258:F260)*100</f>
        <v>12.637362637362637</v>
      </c>
      <c r="G261" s="38"/>
      <c r="H261" s="2" t="s">
        <v>170</v>
      </c>
      <c r="I261" s="6">
        <f>I258/(I258+J258)*100</f>
        <v>41.891891891891895</v>
      </c>
      <c r="J261" s="7">
        <f>J258/(I258+J258)*100</f>
        <v>58.108108108108105</v>
      </c>
      <c r="K261" s="2" t="s">
        <v>171</v>
      </c>
      <c r="L261" s="12">
        <f>L258/SUM(L258:L260)*100</f>
        <v>19.047619047619047</v>
      </c>
      <c r="M261" s="38"/>
      <c r="N261" s="2" t="s">
        <v>170</v>
      </c>
      <c r="O261" s="6">
        <f>O258/(O258+P258)*100</f>
        <v>52.272727272727273</v>
      </c>
      <c r="P261" s="7">
        <f>P258/(O258+P258)*100</f>
        <v>47.727272727272727</v>
      </c>
      <c r="Q261" s="2" t="s">
        <v>171</v>
      </c>
      <c r="R261" s="12">
        <f>R258/SUM(R258:R260)*100</f>
        <v>37.579617834394909</v>
      </c>
      <c r="S261" s="38"/>
      <c r="T261" s="2" t="s">
        <v>170</v>
      </c>
      <c r="U261" s="6">
        <f>U258/(U258+V258)*100</f>
        <v>53.703703703703709</v>
      </c>
      <c r="V261" s="7">
        <f>V258/(U258+V258)*100</f>
        <v>46.296296296296298</v>
      </c>
      <c r="W261" s="2" t="s">
        <v>171</v>
      </c>
      <c r="X261" s="12">
        <f>X258/SUM(X258:X260)*100</f>
        <v>36.71875</v>
      </c>
      <c r="Y261" s="38"/>
    </row>
    <row r="262" spans="2:25" ht="15" customHeight="1" x14ac:dyDescent="0.25">
      <c r="B262" s="3" t="s">
        <v>172</v>
      </c>
      <c r="C262" s="8">
        <f>C259/(C259+D259)*100</f>
        <v>52.777777777777779</v>
      </c>
      <c r="D262" s="9">
        <f>D259/(C259+D259)*100</f>
        <v>47.222222222222221</v>
      </c>
      <c r="E262" s="3" t="s">
        <v>173</v>
      </c>
      <c r="F262" s="13">
        <f>F259/SUM(F258:F260)*100</f>
        <v>45.604395604395606</v>
      </c>
      <c r="G262" s="38"/>
      <c r="H262" s="3" t="s">
        <v>172</v>
      </c>
      <c r="I262" s="8">
        <f>I259/(I259+J259)*100</f>
        <v>50.675675675675677</v>
      </c>
      <c r="J262" s="9">
        <f>J259/(I259+J259)*100</f>
        <v>49.324324324324323</v>
      </c>
      <c r="K262" s="3" t="s">
        <v>173</v>
      </c>
      <c r="L262" s="13">
        <f>L259/SUM(L258:L260)*100</f>
        <v>43.609022556390975</v>
      </c>
      <c r="M262" s="38"/>
      <c r="N262" s="3" t="s">
        <v>172</v>
      </c>
      <c r="O262" s="8">
        <f>O259/(O259+P259)*100</f>
        <v>36.111111111111107</v>
      </c>
      <c r="P262" s="9">
        <f>P259/(O259+P259)*100</f>
        <v>63.888888888888886</v>
      </c>
      <c r="Q262" s="3" t="s">
        <v>173</v>
      </c>
      <c r="R262" s="13">
        <f>R259/SUM(R258:R260)*100</f>
        <v>32.484076433121018</v>
      </c>
      <c r="S262" s="38"/>
      <c r="T262" s="3" t="s">
        <v>172</v>
      </c>
      <c r="U262" s="8">
        <f>U259/(U259+V259)*100</f>
        <v>44.680851063829785</v>
      </c>
      <c r="V262" s="9">
        <f>V259/(U259+V259)*100</f>
        <v>55.319148936170215</v>
      </c>
      <c r="W262" s="3" t="s">
        <v>173</v>
      </c>
      <c r="X262" s="13">
        <f>X259/SUM(X258:X260)*100</f>
        <v>33.072916666666671</v>
      </c>
      <c r="Y262" s="38"/>
    </row>
    <row r="263" spans="2:25" ht="15" customHeight="1" x14ac:dyDescent="0.25">
      <c r="B263" s="4" t="s">
        <v>174</v>
      </c>
      <c r="C263" s="10">
        <f>C260/(C260+D260)*100</f>
        <v>50</v>
      </c>
      <c r="D263" s="11">
        <f>D260/(C260+D260)*100</f>
        <v>50</v>
      </c>
      <c r="E263" s="4" t="s">
        <v>175</v>
      </c>
      <c r="F263" s="14">
        <f>F260/SUM(F258:F260)*100</f>
        <v>41.758241758241759</v>
      </c>
      <c r="G263" s="38"/>
      <c r="H263" s="4" t="s">
        <v>174</v>
      </c>
      <c r="I263" s="10">
        <f>I260/(I260+J260)*100</f>
        <v>63.333333333333329</v>
      </c>
      <c r="J263" s="11">
        <f>J260/(I260+J260)*100</f>
        <v>36.666666666666664</v>
      </c>
      <c r="K263" s="4" t="s">
        <v>175</v>
      </c>
      <c r="L263" s="14">
        <f>L260/SUM(L258:L260)*100</f>
        <v>37.343358395989974</v>
      </c>
      <c r="M263" s="38"/>
      <c r="N263" s="4" t="s">
        <v>174</v>
      </c>
      <c r="O263" s="10">
        <f>O260/(O260+P260)*100</f>
        <v>39.130434782608695</v>
      </c>
      <c r="P263" s="11">
        <f>P260/(O260+P260)*100</f>
        <v>60.869565217391312</v>
      </c>
      <c r="Q263" s="4" t="s">
        <v>175</v>
      </c>
      <c r="R263" s="14">
        <f>R260/SUM(R258:R260)*100</f>
        <v>29.936305732484076</v>
      </c>
      <c r="S263" s="38"/>
      <c r="T263" s="4" t="s">
        <v>174</v>
      </c>
      <c r="U263" s="10">
        <f>U260/(U260+V260)*100</f>
        <v>38.596491228070171</v>
      </c>
      <c r="V263" s="11">
        <f>V260/(U260+V260)*100</f>
        <v>61.403508771929829</v>
      </c>
      <c r="W263" s="4" t="s">
        <v>175</v>
      </c>
      <c r="X263" s="14">
        <f>X260/SUM(X258:X260)*100</f>
        <v>30.208333333333332</v>
      </c>
      <c r="Y263" s="38"/>
    </row>
    <row r="264" spans="2:25" ht="15" customHeight="1" x14ac:dyDescent="0.25">
      <c r="B264" s="2" t="s">
        <v>176</v>
      </c>
      <c r="C264" s="40">
        <v>0</v>
      </c>
      <c r="D264" s="41"/>
      <c r="E264" s="2" t="s">
        <v>177</v>
      </c>
      <c r="F264" s="12">
        <f>SQRT(5+F258)/SQRT(5+F259)*((5+C258)/(5+D258))</f>
        <v>0.61108241438591338</v>
      </c>
      <c r="G264" s="38"/>
      <c r="H264" s="2" t="s">
        <v>176</v>
      </c>
      <c r="I264" s="40">
        <f t="shared" ref="I264:J264" si="91">U247+C264</f>
        <v>9</v>
      </c>
      <c r="J264" s="41">
        <f t="shared" si="91"/>
        <v>0</v>
      </c>
      <c r="K264" s="2" t="s">
        <v>177</v>
      </c>
      <c r="L264" s="12">
        <f>SQRT(5+L258)/SQRT(5+L259)*((5+I258)/(5+J258))</f>
        <v>0.50017702248740159</v>
      </c>
      <c r="M264" s="38"/>
      <c r="N264" s="2" t="s">
        <v>176</v>
      </c>
      <c r="O264" s="40">
        <v>14</v>
      </c>
      <c r="P264" s="41"/>
      <c r="Q264" s="2" t="s">
        <v>177</v>
      </c>
      <c r="R264" s="12">
        <f>SQRT(5+R258)/SQRT(5+R259)*((5+O258)/(5+P258))</f>
        <v>1.1546366810288153</v>
      </c>
      <c r="S264" s="38"/>
      <c r="T264" s="2" t="s">
        <v>176</v>
      </c>
      <c r="U264" s="40">
        <f>O264+'Lesser than 50'!I162</f>
        <v>15</v>
      </c>
      <c r="V264" s="41">
        <f>P264+'Lesser than 50'!J162</f>
        <v>0</v>
      </c>
      <c r="W264" s="2" t="s">
        <v>177</v>
      </c>
      <c r="X264" s="12">
        <f>SQRT(5+X258)/SQRT(5+X259)*((5+U258)/(5+V258))</f>
        <v>1.1919200479366898</v>
      </c>
      <c r="Y264" s="38"/>
    </row>
    <row r="265" spans="2:25" ht="15" customHeight="1" x14ac:dyDescent="0.25">
      <c r="B265" s="3" t="s">
        <v>178</v>
      </c>
      <c r="C265" s="42">
        <v>16</v>
      </c>
      <c r="D265" s="43"/>
      <c r="E265" s="3" t="s">
        <v>179</v>
      </c>
      <c r="F265" s="13">
        <f>SQRT(5+F259)/SQRT(5+F260)*((5+C259)/(5+D259))</f>
        <v>1.1370704872299222</v>
      </c>
      <c r="G265" s="38"/>
      <c r="H265" s="3" t="s">
        <v>178</v>
      </c>
      <c r="I265" s="42">
        <f t="shared" ref="I265:J265" si="92">U248+C265</f>
        <v>63</v>
      </c>
      <c r="J265" s="43">
        <f t="shared" si="92"/>
        <v>0</v>
      </c>
      <c r="K265" s="3" t="s">
        <v>179</v>
      </c>
      <c r="L265" s="13">
        <f>SQRT(5+L259)/SQRT(5+L260)*((5+I259)/(5+J259))</f>
        <v>1.1070351809855397</v>
      </c>
      <c r="M265" s="38"/>
      <c r="N265" s="3" t="s">
        <v>178</v>
      </c>
      <c r="O265" s="42">
        <v>11</v>
      </c>
      <c r="P265" s="43"/>
      <c r="Q265" s="3" t="s">
        <v>179</v>
      </c>
      <c r="R265" s="13">
        <f>SQRT(5+R259)/SQRT(5+R260)*((5+O259)/(5+P259))</f>
        <v>0.66832662850941993</v>
      </c>
      <c r="S265" s="38"/>
      <c r="T265" s="3" t="s">
        <v>178</v>
      </c>
      <c r="U265" s="42">
        <f>O265+'Lesser than 50'!I163</f>
        <v>13</v>
      </c>
      <c r="V265" s="43">
        <f>P265+'Lesser than 50'!J163</f>
        <v>0</v>
      </c>
      <c r="W265" s="3" t="s">
        <v>179</v>
      </c>
      <c r="X265" s="13">
        <f>SQRT(5+X259)/SQRT(5+X260)*((5+U259)/(5+V259))</f>
        <v>0.87600368803512463</v>
      </c>
      <c r="Y265" s="38"/>
    </row>
    <row r="266" spans="2:25" ht="15" customHeight="1" x14ac:dyDescent="0.25">
      <c r="B266" s="4" t="s">
        <v>180</v>
      </c>
      <c r="C266" s="44">
        <v>16</v>
      </c>
      <c r="D266" s="45"/>
      <c r="E266" s="4" t="s">
        <v>181</v>
      </c>
      <c r="F266" s="14">
        <f>SQRT(5+F260)/SQRT(5+F258)*((5+C260)/(5+D260))</f>
        <v>1.7008401285415224</v>
      </c>
      <c r="G266" s="38"/>
      <c r="H266" s="4" t="s">
        <v>180</v>
      </c>
      <c r="I266" s="44">
        <f t="shared" ref="I266:J266" si="93">U249+C266</f>
        <v>45</v>
      </c>
      <c r="J266" s="45">
        <f t="shared" si="93"/>
        <v>0</v>
      </c>
      <c r="K266" s="4" t="s">
        <v>181</v>
      </c>
      <c r="L266" s="14">
        <f>SQRT(5+L260)/SQRT(5+L258)*((5+I260)/(5+J260))</f>
        <v>2.2124638300576254</v>
      </c>
      <c r="M266" s="38"/>
      <c r="N266" s="4" t="s">
        <v>180</v>
      </c>
      <c r="O266" s="44">
        <v>6</v>
      </c>
      <c r="P266" s="45"/>
      <c r="Q266" s="4" t="s">
        <v>181</v>
      </c>
      <c r="R266" s="14">
        <f>SQRT(5+R260)/SQRT(5+R258)*((5+O260)/(5+P260))</f>
        <v>0.62528633500109232</v>
      </c>
      <c r="S266" s="38"/>
      <c r="T266" s="4" t="s">
        <v>180</v>
      </c>
      <c r="U266" s="44">
        <f>O266+'Lesser than 50'!I164</f>
        <v>6</v>
      </c>
      <c r="V266" s="45">
        <f>P266+'Lesser than 50'!J164</f>
        <v>0</v>
      </c>
      <c r="W266" s="4" t="s">
        <v>181</v>
      </c>
      <c r="X266" s="14">
        <f>SQRT(5+X260)/SQRT(5+X258)*((5+U260)/(5+V260))</f>
        <v>0.6144973722872582</v>
      </c>
      <c r="Y266" s="38"/>
    </row>
    <row r="267" spans="2:25" ht="15" customHeight="1" x14ac:dyDescent="0.25">
      <c r="B267" s="2" t="s">
        <v>161</v>
      </c>
      <c r="C267" s="6">
        <f>(100*F264)/(1+F264)</f>
        <v>37.929928905520086</v>
      </c>
      <c r="D267" s="7">
        <f>100-C267</f>
        <v>62.070071094479914</v>
      </c>
      <c r="E267" s="2" t="s">
        <v>130</v>
      </c>
      <c r="F267" s="7">
        <f>(C267+D269)/2</f>
        <v>37.477722565177629</v>
      </c>
      <c r="G267" s="38"/>
      <c r="H267" s="2" t="s">
        <v>161</v>
      </c>
      <c r="I267" s="6">
        <f>(100*L264)/(1+L264)</f>
        <v>33.341200071047083</v>
      </c>
      <c r="J267" s="7">
        <f>100-I267</f>
        <v>66.658799928952917</v>
      </c>
      <c r="K267" s="2" t="s">
        <v>130</v>
      </c>
      <c r="L267" s="7">
        <f>(I267+J269)/2</f>
        <v>32.234977611442616</v>
      </c>
      <c r="M267" s="38"/>
      <c r="N267" s="2" t="s">
        <v>161</v>
      </c>
      <c r="O267" s="6">
        <f>(100*R264)/(1+R264)</f>
        <v>53.58846302001546</v>
      </c>
      <c r="P267" s="7">
        <f>100-O267</f>
        <v>46.41153697998454</v>
      </c>
      <c r="Q267" s="2" t="s">
        <v>130</v>
      </c>
      <c r="R267" s="7">
        <f>(O267+P269)/2</f>
        <v>57.558041506580665</v>
      </c>
      <c r="S267" s="38"/>
      <c r="T267" s="2" t="s">
        <v>161</v>
      </c>
      <c r="U267" s="6">
        <f>(100*X264)/(1+X264)</f>
        <v>54.37789800128315</v>
      </c>
      <c r="V267" s="7">
        <f>100-U267</f>
        <v>45.62210199871685</v>
      </c>
      <c r="W267" s="2" t="s">
        <v>130</v>
      </c>
      <c r="X267" s="7">
        <f>(U267+V269)/2</f>
        <v>58.158339758562107</v>
      </c>
      <c r="Y267" s="38"/>
    </row>
    <row r="268" spans="2:25" ht="15" customHeight="1" x14ac:dyDescent="0.25">
      <c r="B268" s="3" t="s">
        <v>162</v>
      </c>
      <c r="C268" s="8">
        <f>(100*F265)/(1+F265)</f>
        <v>53.206971600819621</v>
      </c>
      <c r="D268" s="9">
        <f t="shared" ref="D268:D269" si="94">100-C268</f>
        <v>46.793028399180379</v>
      </c>
      <c r="E268" s="3" t="s">
        <v>131</v>
      </c>
      <c r="F268" s="9">
        <f>(D267+C268)/2</f>
        <v>57.638521347649771</v>
      </c>
      <c r="G268" s="38"/>
      <c r="H268" s="3" t="s">
        <v>162</v>
      </c>
      <c r="I268" s="8">
        <f>(100*L265)/(1+L265)</f>
        <v>52.539947646613932</v>
      </c>
      <c r="J268" s="9">
        <f t="shared" ref="J268:J269" si="95">100-I268</f>
        <v>47.460052353386068</v>
      </c>
      <c r="K268" s="3" t="s">
        <v>131</v>
      </c>
      <c r="L268" s="9">
        <f>(J267+I268)/2</f>
        <v>59.599373787783421</v>
      </c>
      <c r="M268" s="38"/>
      <c r="N268" s="3" t="s">
        <v>162</v>
      </c>
      <c r="O268" s="8">
        <f>(100*R265)/(1+R265)</f>
        <v>40.059699167335218</v>
      </c>
      <c r="P268" s="9">
        <f t="shared" ref="P268:P269" si="96">100-O268</f>
        <v>59.940300832664782</v>
      </c>
      <c r="Q268" s="3" t="s">
        <v>131</v>
      </c>
      <c r="R268" s="9">
        <f>(P267+O268)/2</f>
        <v>43.235618073659879</v>
      </c>
      <c r="S268" s="38"/>
      <c r="T268" s="3" t="s">
        <v>162</v>
      </c>
      <c r="U268" s="8">
        <f>(100*X265)/(1+X265)</f>
        <v>46.695200740923227</v>
      </c>
      <c r="V268" s="9">
        <f t="shared" ref="V268:V269" si="97">100-U268</f>
        <v>53.304799259076773</v>
      </c>
      <c r="W268" s="3" t="s">
        <v>131</v>
      </c>
      <c r="X268" s="9">
        <f>(V267+U268)/2</f>
        <v>46.158651369820035</v>
      </c>
      <c r="Y268" s="38"/>
    </row>
    <row r="269" spans="2:25" ht="15" customHeight="1" x14ac:dyDescent="0.25">
      <c r="B269" s="4" t="s">
        <v>132</v>
      </c>
      <c r="C269" s="10">
        <f>(100*F266)/(1+F266)</f>
        <v>62.974483775164835</v>
      </c>
      <c r="D269" s="11">
        <f t="shared" si="94"/>
        <v>37.025516224835165</v>
      </c>
      <c r="E269" s="4" t="s">
        <v>133</v>
      </c>
      <c r="F269" s="11">
        <f>(D268+C269)/2</f>
        <v>54.883756087172607</v>
      </c>
      <c r="G269" s="38"/>
      <c r="H269" s="4" t="s">
        <v>132</v>
      </c>
      <c r="I269" s="10">
        <f>(100*L266)/(1+L266)</f>
        <v>68.871244848161851</v>
      </c>
      <c r="J269" s="11">
        <f t="shared" si="95"/>
        <v>31.128755151838149</v>
      </c>
      <c r="K269" s="4" t="s">
        <v>133</v>
      </c>
      <c r="L269" s="11">
        <f>(J268+I269)/2</f>
        <v>58.165648600773963</v>
      </c>
      <c r="M269" s="38"/>
      <c r="N269" s="4" t="s">
        <v>132</v>
      </c>
      <c r="O269" s="10">
        <f>(100*R266)/(1+R266)</f>
        <v>38.472380006854124</v>
      </c>
      <c r="P269" s="11">
        <f t="shared" si="96"/>
        <v>61.527619993145876</v>
      </c>
      <c r="Q269" s="4" t="s">
        <v>133</v>
      </c>
      <c r="R269" s="11">
        <f>(P268+O269)/2</f>
        <v>49.206340419759456</v>
      </c>
      <c r="S269" s="38"/>
      <c r="T269" s="4" t="s">
        <v>132</v>
      </c>
      <c r="U269" s="10">
        <f>(100*X266)/(1+X266)</f>
        <v>38.061218484158935</v>
      </c>
      <c r="V269" s="11">
        <f t="shared" si="97"/>
        <v>61.938781515841065</v>
      </c>
      <c r="W269" s="4" t="s">
        <v>133</v>
      </c>
      <c r="X269" s="11">
        <f>(V268+U269)/2</f>
        <v>45.683008871617858</v>
      </c>
      <c r="Y269" s="38"/>
    </row>
    <row r="270" spans="2:25" ht="15" customHeight="1" x14ac:dyDescent="0.25">
      <c r="B270" s="46" t="s">
        <v>134</v>
      </c>
      <c r="C270" s="49">
        <f>SUM(C258:D260, C264:C266)</f>
        <v>91</v>
      </c>
      <c r="D270" s="50"/>
      <c r="E270" s="5" t="s">
        <v>135</v>
      </c>
      <c r="F270" s="15">
        <f>SQRT(((50-D267)^2+(50-D268)^2+(50-D269)^2)/2)</f>
        <v>12.733980373517911</v>
      </c>
      <c r="G270" s="38"/>
      <c r="H270" s="46" t="s">
        <v>134</v>
      </c>
      <c r="I270" s="49">
        <f>SUM(I258:J260, I264:I266)</f>
        <v>399</v>
      </c>
      <c r="J270" s="50"/>
      <c r="K270" s="5" t="s">
        <v>135</v>
      </c>
      <c r="L270" s="15">
        <f>SQRT(((50-J267)^2+(50-J268)^2+(50-J269)^2)/2)</f>
        <v>17.889813180127071</v>
      </c>
      <c r="M270" s="38"/>
      <c r="N270" s="46" t="s">
        <v>134</v>
      </c>
      <c r="O270" s="49">
        <f>SUM(O258:P260, O264:O266)</f>
        <v>157</v>
      </c>
      <c r="P270" s="50"/>
      <c r="Q270" s="5" t="s">
        <v>135</v>
      </c>
      <c r="R270" s="15">
        <f>SQRT(((50-P267)^2+(50-P268)^2+(50-P269)^2)/2)</f>
        <v>11.05831520160895</v>
      </c>
      <c r="S270" s="38"/>
      <c r="T270" s="46" t="s">
        <v>134</v>
      </c>
      <c r="U270" s="49">
        <f>SUM(U258:V260, U264:U266)</f>
        <v>192</v>
      </c>
      <c r="V270" s="50"/>
      <c r="W270" s="5" t="s">
        <v>135</v>
      </c>
      <c r="X270" s="15">
        <f>SQRT(((50-V267)^2+(50-V268)^2+(50-V269)^2)/2)</f>
        <v>9.2903765568307737</v>
      </c>
      <c r="Y270" s="38"/>
    </row>
    <row r="271" spans="2:25" ht="15" customHeight="1" x14ac:dyDescent="0.25">
      <c r="B271" s="47"/>
      <c r="C271" s="51"/>
      <c r="D271" s="52"/>
      <c r="E271" s="5" t="s">
        <v>136</v>
      </c>
      <c r="F271" s="15">
        <f>SQRT(((50-F267)^2+(50-F268)^2+(50-F269)^2)/2)</f>
        <v>10.931731657248047</v>
      </c>
      <c r="G271" s="38"/>
      <c r="H271" s="47"/>
      <c r="I271" s="51"/>
      <c r="J271" s="52"/>
      <c r="K271" s="5" t="s">
        <v>136</v>
      </c>
      <c r="L271" s="15">
        <f>SQRT(((50-L267)^2+(50-L268)^2+(50-L269)^2)/2)</f>
        <v>15.401652746618629</v>
      </c>
      <c r="M271" s="38"/>
      <c r="N271" s="47"/>
      <c r="O271" s="51"/>
      <c r="P271" s="52"/>
      <c r="Q271" s="5" t="s">
        <v>136</v>
      </c>
      <c r="R271" s="15">
        <f>SQRT(((50-R267)^2+(50-R268)^2+(50-R269)^2)/2)</f>
        <v>7.1941208562930257</v>
      </c>
      <c r="S271" s="38"/>
      <c r="T271" s="47"/>
      <c r="U271" s="51"/>
      <c r="V271" s="52"/>
      <c r="W271" s="5" t="s">
        <v>136</v>
      </c>
      <c r="X271" s="15">
        <f>SQRT(((50-X267)^2+(50-X268)^2+(50-X269)^2)/2)</f>
        <v>7.0693309201525869</v>
      </c>
      <c r="Y271" s="38"/>
    </row>
    <row r="272" spans="2:25" ht="15" customHeight="1" x14ac:dyDescent="0.25">
      <c r="B272" s="48"/>
      <c r="C272" s="53"/>
      <c r="D272" s="54"/>
      <c r="E272" s="5" t="s">
        <v>137</v>
      </c>
      <c r="F272" s="15">
        <f>SQRT(((2*F270^2)+(2*F271^2))/4)</f>
        <v>11.867118714734813</v>
      </c>
      <c r="G272" s="38"/>
      <c r="H272" s="48"/>
      <c r="I272" s="53"/>
      <c r="J272" s="54"/>
      <c r="K272" s="5" t="s">
        <v>137</v>
      </c>
      <c r="L272" s="15">
        <f>SQRT(((2*L270^2)+(2*L271^2))/4)</f>
        <v>16.692158682256668</v>
      </c>
      <c r="M272" s="38"/>
      <c r="N272" s="48"/>
      <c r="O272" s="53"/>
      <c r="P272" s="54"/>
      <c r="Q272" s="5" t="s">
        <v>137</v>
      </c>
      <c r="R272" s="15">
        <f>SQRT(((2*R270^2)+(2*R271^2))/4)</f>
        <v>9.3284969312608421</v>
      </c>
      <c r="S272" s="38"/>
      <c r="T272" s="48"/>
      <c r="U272" s="53"/>
      <c r="V272" s="54"/>
      <c r="W272" s="5" t="s">
        <v>137</v>
      </c>
      <c r="X272" s="15">
        <f>SQRT(((2*X270^2)+(2*X271^2))/4)</f>
        <v>8.2548935858173316</v>
      </c>
      <c r="Y272" s="38"/>
    </row>
    <row r="273" spans="2:25" ht="15" customHeight="1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2:25" ht="15" customHeight="1" x14ac:dyDescent="0.25">
      <c r="B274" s="39" t="s">
        <v>254</v>
      </c>
      <c r="C274" s="39"/>
      <c r="D274" s="39"/>
      <c r="E274" s="39"/>
      <c r="F274" s="39"/>
      <c r="G274" s="38"/>
      <c r="H274" s="39" t="s">
        <v>255</v>
      </c>
      <c r="I274" s="39"/>
      <c r="J274" s="39"/>
      <c r="K274" s="39"/>
      <c r="L274" s="39"/>
      <c r="M274" s="38"/>
      <c r="N274" s="39" t="s">
        <v>256</v>
      </c>
      <c r="O274" s="39"/>
      <c r="P274" s="39"/>
      <c r="Q274" s="39"/>
      <c r="R274" s="39"/>
      <c r="S274" s="38"/>
      <c r="T274" s="39" t="s">
        <v>257</v>
      </c>
      <c r="U274" s="39"/>
      <c r="V274" s="39"/>
      <c r="W274" s="39"/>
      <c r="X274" s="39"/>
      <c r="Y274" s="38"/>
    </row>
    <row r="275" spans="2:25" ht="15" customHeight="1" x14ac:dyDescent="0.25">
      <c r="B275" s="2" t="s">
        <v>161</v>
      </c>
      <c r="C275" s="33">
        <v>30</v>
      </c>
      <c r="D275" s="34">
        <v>14</v>
      </c>
      <c r="E275" s="2" t="s">
        <v>167</v>
      </c>
      <c r="F275" s="16">
        <f>C275+D275+C277+D277+C281*2</f>
        <v>103</v>
      </c>
      <c r="G275" s="38"/>
      <c r="H275" s="2" t="s">
        <v>161</v>
      </c>
      <c r="I275" s="33">
        <v>80</v>
      </c>
      <c r="J275" s="34">
        <v>55</v>
      </c>
      <c r="K275" s="2" t="s">
        <v>167</v>
      </c>
      <c r="L275" s="16">
        <f>I275+J275+I277+J277+I281*2</f>
        <v>277</v>
      </c>
      <c r="M275" s="38"/>
      <c r="N275" s="2" t="s">
        <v>161</v>
      </c>
      <c r="O275" s="33">
        <f>C275+I275</f>
        <v>110</v>
      </c>
      <c r="P275" s="34">
        <f t="shared" ref="P275:P277" si="98">D275+J275</f>
        <v>69</v>
      </c>
      <c r="Q275" s="2" t="s">
        <v>167</v>
      </c>
      <c r="R275" s="16">
        <f>O275+P275+O277+P277+O281*2</f>
        <v>380</v>
      </c>
      <c r="S275" s="38"/>
      <c r="T275" s="2" t="s">
        <v>161</v>
      </c>
      <c r="U275" s="33">
        <v>85</v>
      </c>
      <c r="V275" s="34">
        <v>116</v>
      </c>
      <c r="W275" s="2" t="s">
        <v>167</v>
      </c>
      <c r="X275" s="16">
        <f>U275+V275+U277+V277+U281*2</f>
        <v>462</v>
      </c>
      <c r="Y275" s="38"/>
    </row>
    <row r="276" spans="2:25" ht="15" customHeight="1" x14ac:dyDescent="0.25">
      <c r="B276" s="3" t="s">
        <v>162</v>
      </c>
      <c r="C276" s="35">
        <v>21</v>
      </c>
      <c r="D276" s="36">
        <v>19</v>
      </c>
      <c r="E276" s="3" t="s">
        <v>168</v>
      </c>
      <c r="F276" s="17">
        <f>SUM(C275:D276)+C282*2</f>
        <v>120</v>
      </c>
      <c r="G276" s="38"/>
      <c r="H276" s="3" t="s">
        <v>162</v>
      </c>
      <c r="I276" s="35">
        <v>40</v>
      </c>
      <c r="J276" s="36">
        <v>35</v>
      </c>
      <c r="K276" s="3" t="s">
        <v>168</v>
      </c>
      <c r="L276" s="17">
        <f>SUM(I275:J276)+I282*2</f>
        <v>266</v>
      </c>
      <c r="M276" s="38"/>
      <c r="N276" s="3" t="s">
        <v>162</v>
      </c>
      <c r="O276" s="35">
        <f t="shared" ref="O276:O277" si="99">C276+I276</f>
        <v>61</v>
      </c>
      <c r="P276" s="36">
        <f t="shared" si="98"/>
        <v>54</v>
      </c>
      <c r="Q276" s="3" t="s">
        <v>168</v>
      </c>
      <c r="R276" s="17">
        <f>SUM(O275:P276)+O282*2</f>
        <v>386</v>
      </c>
      <c r="S276" s="38"/>
      <c r="T276" s="3" t="s">
        <v>162</v>
      </c>
      <c r="U276" s="35">
        <v>125</v>
      </c>
      <c r="V276" s="36">
        <v>87</v>
      </c>
      <c r="W276" s="3" t="s">
        <v>168</v>
      </c>
      <c r="X276" s="17">
        <f>SUM(U275:V276)+U282*2</f>
        <v>501</v>
      </c>
      <c r="Y276" s="38"/>
    </row>
    <row r="277" spans="2:25" ht="15" customHeight="1" x14ac:dyDescent="0.25">
      <c r="B277" s="4" t="s">
        <v>132</v>
      </c>
      <c r="C277" s="31">
        <v>23</v>
      </c>
      <c r="D277" s="32">
        <v>18</v>
      </c>
      <c r="E277" s="4" t="s">
        <v>169</v>
      </c>
      <c r="F277" s="18">
        <f>SUM(C276:D277)+C283*2</f>
        <v>113</v>
      </c>
      <c r="G277" s="38"/>
      <c r="H277" s="4" t="s">
        <v>132</v>
      </c>
      <c r="I277" s="31">
        <v>51</v>
      </c>
      <c r="J277" s="32">
        <v>35</v>
      </c>
      <c r="K277" s="4" t="s">
        <v>169</v>
      </c>
      <c r="L277" s="18">
        <f>SUM(I276:J277)+I283*2</f>
        <v>179</v>
      </c>
      <c r="M277" s="38"/>
      <c r="N277" s="4" t="s">
        <v>132</v>
      </c>
      <c r="O277" s="31">
        <f t="shared" si="99"/>
        <v>74</v>
      </c>
      <c r="P277" s="32">
        <f t="shared" si="98"/>
        <v>53</v>
      </c>
      <c r="Q277" s="4" t="s">
        <v>169</v>
      </c>
      <c r="R277" s="18">
        <f>SUM(O276:P277)+O283*2</f>
        <v>292</v>
      </c>
      <c r="S277" s="38"/>
      <c r="T277" s="4" t="s">
        <v>132</v>
      </c>
      <c r="U277" s="31">
        <v>99</v>
      </c>
      <c r="V277" s="32">
        <v>78</v>
      </c>
      <c r="W277" s="4" t="s">
        <v>169</v>
      </c>
      <c r="X277" s="18">
        <f>SUM(U276:V277)+U283*2</f>
        <v>493</v>
      </c>
      <c r="Y277" s="38"/>
    </row>
    <row r="278" spans="2:25" ht="15" customHeight="1" x14ac:dyDescent="0.25">
      <c r="B278" s="2" t="s">
        <v>170</v>
      </c>
      <c r="C278" s="6">
        <f>C275/(C275+D275)*100</f>
        <v>68.181818181818173</v>
      </c>
      <c r="D278" s="7">
        <f>D275/(C275+D275)*100</f>
        <v>31.818181818181817</v>
      </c>
      <c r="E278" s="2" t="s">
        <v>171</v>
      </c>
      <c r="F278" s="12">
        <f>F275/SUM(F275:F277)*100</f>
        <v>30.654761904761905</v>
      </c>
      <c r="G278" s="38"/>
      <c r="H278" s="2" t="s">
        <v>170</v>
      </c>
      <c r="I278" s="6">
        <f>I275/(I275+J275)*100</f>
        <v>59.259259259259252</v>
      </c>
      <c r="J278" s="7">
        <f>J275/(I275+J275)*100</f>
        <v>40.74074074074074</v>
      </c>
      <c r="K278" s="2" t="s">
        <v>171</v>
      </c>
      <c r="L278" s="12">
        <f>L275/SUM(L275:L277)*100</f>
        <v>38.365650969529085</v>
      </c>
      <c r="M278" s="38"/>
      <c r="N278" s="2" t="s">
        <v>170</v>
      </c>
      <c r="O278" s="6">
        <f>O275/(O275+P275)*100</f>
        <v>61.452513966480446</v>
      </c>
      <c r="P278" s="7">
        <f>P275/(O275+P275)*100</f>
        <v>38.547486033519554</v>
      </c>
      <c r="Q278" s="2" t="s">
        <v>171</v>
      </c>
      <c r="R278" s="12">
        <f>R275/SUM(R275:R277)*100</f>
        <v>35.916824196597354</v>
      </c>
      <c r="S278" s="38"/>
      <c r="T278" s="2" t="s">
        <v>170</v>
      </c>
      <c r="U278" s="6">
        <f>U275/(U275+V275)*100</f>
        <v>42.288557213930353</v>
      </c>
      <c r="V278" s="7">
        <f>V275/(U275+V275)*100</f>
        <v>57.711442786069654</v>
      </c>
      <c r="W278" s="2" t="s">
        <v>171</v>
      </c>
      <c r="X278" s="12">
        <f>X275/SUM(X275:X277)*100</f>
        <v>31.73076923076923</v>
      </c>
      <c r="Y278" s="38"/>
    </row>
    <row r="279" spans="2:25" ht="15" customHeight="1" x14ac:dyDescent="0.25">
      <c r="B279" s="3" t="s">
        <v>172</v>
      </c>
      <c r="C279" s="8">
        <f>C276/(C276+D276)*100</f>
        <v>52.5</v>
      </c>
      <c r="D279" s="9">
        <f>D276/(C276+D276)*100</f>
        <v>47.5</v>
      </c>
      <c r="E279" s="3" t="s">
        <v>173</v>
      </c>
      <c r="F279" s="13">
        <f>F276/SUM(F275:F277)*100</f>
        <v>35.714285714285715</v>
      </c>
      <c r="G279" s="38"/>
      <c r="H279" s="3" t="s">
        <v>172</v>
      </c>
      <c r="I279" s="8">
        <f>I276/(I276+J276)*100</f>
        <v>53.333333333333336</v>
      </c>
      <c r="J279" s="9">
        <f>J276/(I276+J276)*100</f>
        <v>46.666666666666664</v>
      </c>
      <c r="K279" s="3" t="s">
        <v>173</v>
      </c>
      <c r="L279" s="13">
        <f>L276/SUM(L275:L277)*100</f>
        <v>36.84210526315789</v>
      </c>
      <c r="M279" s="38"/>
      <c r="N279" s="3" t="s">
        <v>172</v>
      </c>
      <c r="O279" s="8">
        <f>O276/(O276+P276)*100</f>
        <v>53.04347826086957</v>
      </c>
      <c r="P279" s="9">
        <f>P276/(O276+P276)*100</f>
        <v>46.956521739130437</v>
      </c>
      <c r="Q279" s="3" t="s">
        <v>173</v>
      </c>
      <c r="R279" s="13">
        <f>R276/SUM(R275:R277)*100</f>
        <v>36.483931947069941</v>
      </c>
      <c r="S279" s="38"/>
      <c r="T279" s="3" t="s">
        <v>172</v>
      </c>
      <c r="U279" s="8">
        <f>U276/(U276+V276)*100</f>
        <v>58.962264150943398</v>
      </c>
      <c r="V279" s="9">
        <f>V276/(U276+V276)*100</f>
        <v>41.037735849056602</v>
      </c>
      <c r="W279" s="3" t="s">
        <v>173</v>
      </c>
      <c r="X279" s="13">
        <f>X276/SUM(X275:X277)*100</f>
        <v>34.409340659340657</v>
      </c>
      <c r="Y279" s="38"/>
    </row>
    <row r="280" spans="2:25" ht="15" customHeight="1" x14ac:dyDescent="0.25">
      <c r="B280" s="4" t="s">
        <v>174</v>
      </c>
      <c r="C280" s="10">
        <f>C277/(C277+D277)*100</f>
        <v>56.09756097560976</v>
      </c>
      <c r="D280" s="11">
        <f>D277/(C277+D277)*100</f>
        <v>43.902439024390247</v>
      </c>
      <c r="E280" s="4" t="s">
        <v>175</v>
      </c>
      <c r="F280" s="14">
        <f>F277/SUM(F275:F277)*100</f>
        <v>33.630952380952387</v>
      </c>
      <c r="G280" s="38"/>
      <c r="H280" s="4" t="s">
        <v>174</v>
      </c>
      <c r="I280" s="10">
        <f>I277/(I277+J277)*100</f>
        <v>59.302325581395351</v>
      </c>
      <c r="J280" s="11">
        <f>J277/(I277+J277)*100</f>
        <v>40.697674418604649</v>
      </c>
      <c r="K280" s="4" t="s">
        <v>175</v>
      </c>
      <c r="L280" s="14">
        <f>L277/SUM(L275:L277)*100</f>
        <v>24.792243767313018</v>
      </c>
      <c r="M280" s="38"/>
      <c r="N280" s="4" t="s">
        <v>174</v>
      </c>
      <c r="O280" s="10">
        <f>O277/(O277+P277)*100</f>
        <v>58.267716535433067</v>
      </c>
      <c r="P280" s="11">
        <f>P277/(O277+P277)*100</f>
        <v>41.732283464566926</v>
      </c>
      <c r="Q280" s="4" t="s">
        <v>175</v>
      </c>
      <c r="R280" s="14">
        <f>R277/SUM(R275:R277)*100</f>
        <v>27.599243856332706</v>
      </c>
      <c r="S280" s="38"/>
      <c r="T280" s="4" t="s">
        <v>174</v>
      </c>
      <c r="U280" s="10">
        <f>U277/(U277+V277)*100</f>
        <v>55.932203389830505</v>
      </c>
      <c r="V280" s="11">
        <f>V277/(U277+V277)*100</f>
        <v>44.067796610169488</v>
      </c>
      <c r="W280" s="4" t="s">
        <v>175</v>
      </c>
      <c r="X280" s="14">
        <f>X277/SUM(X275:X277)*100</f>
        <v>33.859890109890109</v>
      </c>
      <c r="Y280" s="38"/>
    </row>
    <row r="281" spans="2:25" ht="15" customHeight="1" x14ac:dyDescent="0.25">
      <c r="B281" s="2" t="s">
        <v>176</v>
      </c>
      <c r="C281" s="40">
        <v>9</v>
      </c>
      <c r="D281" s="41"/>
      <c r="E281" s="2" t="s">
        <v>177</v>
      </c>
      <c r="F281" s="12">
        <f>SQRT(5+F275)/SQRT(5+F276)*((5+C275)/(5+D275))</f>
        <v>1.7122663214811735</v>
      </c>
      <c r="G281" s="38"/>
      <c r="H281" s="2" t="s">
        <v>176</v>
      </c>
      <c r="I281" s="40">
        <v>28</v>
      </c>
      <c r="J281" s="41"/>
      <c r="K281" s="2" t="s">
        <v>177</v>
      </c>
      <c r="L281" s="12">
        <f>SQRT(5+L275)/SQRT(5+L276)*((5+I275)/(5+J275))</f>
        <v>1.4451322202730588</v>
      </c>
      <c r="M281" s="38"/>
      <c r="N281" s="2" t="s">
        <v>176</v>
      </c>
      <c r="O281" s="40">
        <f t="shared" ref="O281:O283" si="100">C281+I281</f>
        <v>37</v>
      </c>
      <c r="P281" s="41">
        <f t="shared" ref="P281:P283" si="101">D281+J281</f>
        <v>0</v>
      </c>
      <c r="Q281" s="2" t="s">
        <v>177</v>
      </c>
      <c r="R281" s="12">
        <f>SQRT(5+R275)/SQRT(5+R276)*((5+O275)/(5+P275))</f>
        <v>1.542084268237321</v>
      </c>
      <c r="S281" s="38"/>
      <c r="T281" s="2" t="s">
        <v>176</v>
      </c>
      <c r="U281" s="40">
        <v>42</v>
      </c>
      <c r="V281" s="41"/>
      <c r="W281" s="2" t="s">
        <v>177</v>
      </c>
      <c r="X281" s="12">
        <f>SQRT(5+X275)/SQRT(5+X276)*((5+U275)/(5+V275))</f>
        <v>0.71456266478112429</v>
      </c>
      <c r="Y281" s="38"/>
    </row>
    <row r="282" spans="2:25" ht="15" customHeight="1" x14ac:dyDescent="0.25">
      <c r="B282" s="3" t="s">
        <v>178</v>
      </c>
      <c r="C282" s="42">
        <v>18</v>
      </c>
      <c r="D282" s="43"/>
      <c r="E282" s="3" t="s">
        <v>179</v>
      </c>
      <c r="F282" s="13">
        <f>SQRT(5+F276)/SQRT(5+F277)*((5+C276)/(5+D276))</f>
        <v>1.1150031879900038</v>
      </c>
      <c r="G282" s="38"/>
      <c r="H282" s="3" t="s">
        <v>178</v>
      </c>
      <c r="I282" s="42">
        <v>28</v>
      </c>
      <c r="J282" s="43"/>
      <c r="K282" s="3" t="s">
        <v>179</v>
      </c>
      <c r="L282" s="13">
        <f>SQRT(5+L276)/SQRT(5+L277)*((5+I276)/(5+J276))</f>
        <v>1.3653005223409052</v>
      </c>
      <c r="M282" s="38"/>
      <c r="N282" s="3" t="s">
        <v>178</v>
      </c>
      <c r="O282" s="42">
        <f t="shared" si="100"/>
        <v>46</v>
      </c>
      <c r="P282" s="43">
        <f t="shared" si="101"/>
        <v>0</v>
      </c>
      <c r="Q282" s="3" t="s">
        <v>179</v>
      </c>
      <c r="R282" s="13">
        <f>SQRT(5+R276)/SQRT(5+R277)*((5+O276)/(5+P276))</f>
        <v>1.2835183379870567</v>
      </c>
      <c r="S282" s="38"/>
      <c r="T282" s="3" t="s">
        <v>178</v>
      </c>
      <c r="U282" s="42">
        <v>44</v>
      </c>
      <c r="V282" s="43"/>
      <c r="W282" s="3" t="s">
        <v>179</v>
      </c>
      <c r="X282" s="13">
        <f>SQRT(5+X276)/SQRT(5+X277)*((5+U276)/(5+V276))</f>
        <v>1.4243480062416565</v>
      </c>
      <c r="Y282" s="38"/>
    </row>
    <row r="283" spans="2:25" ht="15" customHeight="1" x14ac:dyDescent="0.25">
      <c r="B283" s="4" t="s">
        <v>180</v>
      </c>
      <c r="C283" s="44">
        <v>16</v>
      </c>
      <c r="D283" s="45"/>
      <c r="E283" s="4" t="s">
        <v>181</v>
      </c>
      <c r="F283" s="14">
        <f>SQRT(5+F277)/SQRT(5+F275)*((5+C277)/(5+D277))</f>
        <v>1.2725044836288641</v>
      </c>
      <c r="G283" s="38"/>
      <c r="H283" s="4" t="s">
        <v>180</v>
      </c>
      <c r="I283" s="44">
        <v>9</v>
      </c>
      <c r="J283" s="45"/>
      <c r="K283" s="4" t="s">
        <v>181</v>
      </c>
      <c r="L283" s="14">
        <f>SQRT(5+L277)/SQRT(5+L275)*((5+I277)/(5+J277))</f>
        <v>1.1308692445313695</v>
      </c>
      <c r="M283" s="38"/>
      <c r="N283" s="4" t="s">
        <v>180</v>
      </c>
      <c r="O283" s="44">
        <f t="shared" si="100"/>
        <v>25</v>
      </c>
      <c r="P283" s="45">
        <f t="shared" si="101"/>
        <v>0</v>
      </c>
      <c r="Q283" s="4" t="s">
        <v>181</v>
      </c>
      <c r="R283" s="14">
        <f>SQRT(5+R277)/SQRT(5+R275)*((5+O277)/(5+P277))</f>
        <v>1.196318882528288</v>
      </c>
      <c r="S283" s="38"/>
      <c r="T283" s="4" t="s">
        <v>180</v>
      </c>
      <c r="U283" s="44">
        <v>52</v>
      </c>
      <c r="V283" s="45"/>
      <c r="W283" s="4" t="s">
        <v>181</v>
      </c>
      <c r="X283" s="14">
        <f>SQRT(5+X277)/SQRT(5+X275)*((5+U277)/(5+V277))</f>
        <v>1.2939320731803898</v>
      </c>
      <c r="Y283" s="38"/>
    </row>
    <row r="284" spans="2:25" ht="15" customHeight="1" x14ac:dyDescent="0.25">
      <c r="B284" s="2" t="s">
        <v>161</v>
      </c>
      <c r="C284" s="6">
        <f>(100*F281)/(1+F281)</f>
        <v>63.130464288112442</v>
      </c>
      <c r="D284" s="7">
        <f>100-C284</f>
        <v>36.869535711887558</v>
      </c>
      <c r="E284" s="2" t="s">
        <v>130</v>
      </c>
      <c r="F284" s="7">
        <f>(C284+D286)/2</f>
        <v>53.567388953954861</v>
      </c>
      <c r="G284" s="38"/>
      <c r="H284" s="2" t="s">
        <v>161</v>
      </c>
      <c r="I284" s="6">
        <f>(100*L281)/(1+L281)</f>
        <v>59.10241615120816</v>
      </c>
      <c r="J284" s="7">
        <f>100-I284</f>
        <v>40.89758384879184</v>
      </c>
      <c r="K284" s="2" t="s">
        <v>130</v>
      </c>
      <c r="L284" s="7">
        <f>(I284+J286)/2</f>
        <v>53.015810668334368</v>
      </c>
      <c r="M284" s="38"/>
      <c r="N284" s="2" t="s">
        <v>161</v>
      </c>
      <c r="O284" s="6">
        <f>(100*R281)/(1+R281)</f>
        <v>60.662200994092174</v>
      </c>
      <c r="P284" s="7">
        <f>100-O284</f>
        <v>39.337799005907826</v>
      </c>
      <c r="Q284" s="2" t="s">
        <v>130</v>
      </c>
      <c r="R284" s="7">
        <f>(O284+P286)/2</f>
        <v>53.096465033930912</v>
      </c>
      <c r="S284" s="38"/>
      <c r="T284" s="2" t="s">
        <v>161</v>
      </c>
      <c r="U284" s="6">
        <f>(100*X281)/(1+X281)</f>
        <v>41.676089154335052</v>
      </c>
      <c r="V284" s="7">
        <f>100-U284</f>
        <v>58.323910845664948</v>
      </c>
      <c r="W284" s="2" t="s">
        <v>130</v>
      </c>
      <c r="X284" s="7">
        <f>(U284+V286)/2</f>
        <v>42.634679527512063</v>
      </c>
      <c r="Y284" s="38"/>
    </row>
    <row r="285" spans="2:25" ht="15" customHeight="1" x14ac:dyDescent="0.25">
      <c r="B285" s="3" t="s">
        <v>162</v>
      </c>
      <c r="C285" s="8">
        <f>(100*F282)/(1+F282)</f>
        <v>52.718747391092528</v>
      </c>
      <c r="D285" s="9">
        <f t="shared" ref="D285:D286" si="102">100-C285</f>
        <v>47.281252608907472</v>
      </c>
      <c r="E285" s="3" t="s">
        <v>131</v>
      </c>
      <c r="F285" s="9">
        <f>(D284+C285)/2</f>
        <v>44.794141551490043</v>
      </c>
      <c r="G285" s="38"/>
      <c r="H285" s="3" t="s">
        <v>162</v>
      </c>
      <c r="I285" s="8">
        <f>(100*L282)/(1+L282)</f>
        <v>57.722074190796107</v>
      </c>
      <c r="J285" s="9">
        <f t="shared" ref="J285:J286" si="103">100-I285</f>
        <v>42.277925809203893</v>
      </c>
      <c r="K285" s="3" t="s">
        <v>131</v>
      </c>
      <c r="L285" s="9">
        <f>(J284+I285)/2</f>
        <v>49.309829019793973</v>
      </c>
      <c r="M285" s="38"/>
      <c r="N285" s="3" t="s">
        <v>162</v>
      </c>
      <c r="O285" s="8">
        <f>(100*R282)/(1+R282)</f>
        <v>56.20792776809887</v>
      </c>
      <c r="P285" s="9">
        <f t="shared" ref="P285:P286" si="104">100-O285</f>
        <v>43.79207223190113</v>
      </c>
      <c r="Q285" s="3" t="s">
        <v>131</v>
      </c>
      <c r="R285" s="9">
        <f>(P284+O285)/2</f>
        <v>47.772863387003348</v>
      </c>
      <c r="S285" s="38"/>
      <c r="T285" s="3" t="s">
        <v>162</v>
      </c>
      <c r="U285" s="8">
        <f>(100*X282)/(1+X282)</f>
        <v>58.751796465464999</v>
      </c>
      <c r="V285" s="9">
        <f t="shared" ref="V285:V286" si="105">100-U285</f>
        <v>41.248203534535001</v>
      </c>
      <c r="W285" s="3" t="s">
        <v>131</v>
      </c>
      <c r="X285" s="9">
        <f>(V284+U285)/2</f>
        <v>58.537853655564973</v>
      </c>
      <c r="Y285" s="38"/>
    </row>
    <row r="286" spans="2:25" ht="15" customHeight="1" x14ac:dyDescent="0.25">
      <c r="B286" s="4" t="s">
        <v>132</v>
      </c>
      <c r="C286" s="10">
        <f>(100*F283)/(1+F283)</f>
        <v>55.995686380202727</v>
      </c>
      <c r="D286" s="11">
        <f t="shared" si="102"/>
        <v>44.004313619797273</v>
      </c>
      <c r="E286" s="4" t="s">
        <v>133</v>
      </c>
      <c r="F286" s="11">
        <f>(D285+C286)/2</f>
        <v>51.638469494555096</v>
      </c>
      <c r="G286" s="38"/>
      <c r="H286" s="4" t="s">
        <v>132</v>
      </c>
      <c r="I286" s="10">
        <f>(100*L283)/(1+L283)</f>
        <v>53.070794814539425</v>
      </c>
      <c r="J286" s="11">
        <f t="shared" si="103"/>
        <v>46.929205185460575</v>
      </c>
      <c r="K286" s="4" t="s">
        <v>133</v>
      </c>
      <c r="L286" s="11">
        <f>(J285+I286)/2</f>
        <v>47.674360311871659</v>
      </c>
      <c r="M286" s="38"/>
      <c r="N286" s="4" t="s">
        <v>132</v>
      </c>
      <c r="O286" s="10">
        <f>(100*R283)/(1+R283)</f>
        <v>54.469270926230344</v>
      </c>
      <c r="P286" s="11">
        <f t="shared" si="104"/>
        <v>45.530729073769656</v>
      </c>
      <c r="Q286" s="4" t="s">
        <v>133</v>
      </c>
      <c r="R286" s="11">
        <f>(P285+O286)/2</f>
        <v>49.130671579065734</v>
      </c>
      <c r="S286" s="38"/>
      <c r="T286" s="4" t="s">
        <v>132</v>
      </c>
      <c r="U286" s="10">
        <f>(100*X283)/(1+X283)</f>
        <v>56.40673009931092</v>
      </c>
      <c r="V286" s="11">
        <f t="shared" si="105"/>
        <v>43.59326990068908</v>
      </c>
      <c r="W286" s="4" t="s">
        <v>133</v>
      </c>
      <c r="X286" s="11">
        <f>(V285+U286)/2</f>
        <v>48.827466816922964</v>
      </c>
      <c r="Y286" s="38"/>
    </row>
    <row r="287" spans="2:25" ht="15" customHeight="1" x14ac:dyDescent="0.25">
      <c r="B287" s="46" t="s">
        <v>134</v>
      </c>
      <c r="C287" s="49">
        <f>SUM(C275:D277, C281:C283)</f>
        <v>168</v>
      </c>
      <c r="D287" s="50"/>
      <c r="E287" s="5" t="s">
        <v>135</v>
      </c>
      <c r="F287" s="15">
        <f>SQRT(((50-D284)^2+(50-D285)^2+(50-D286)^2)/2)</f>
        <v>10.386263403354382</v>
      </c>
      <c r="G287" s="38"/>
      <c r="H287" s="46" t="s">
        <v>134</v>
      </c>
      <c r="I287" s="49">
        <f>SUM(I275:J277, I281:I283)</f>
        <v>361</v>
      </c>
      <c r="J287" s="50"/>
      <c r="K287" s="5" t="s">
        <v>135</v>
      </c>
      <c r="L287" s="15">
        <f>SQRT(((50-J284)^2+(50-J285)^2+(50-J286)^2)/2)</f>
        <v>8.7153367803813744</v>
      </c>
      <c r="M287" s="38"/>
      <c r="N287" s="46" t="s">
        <v>134</v>
      </c>
      <c r="O287" s="49">
        <f>SUM(O275:P277, O281:O283)</f>
        <v>529</v>
      </c>
      <c r="P287" s="50"/>
      <c r="Q287" s="5" t="s">
        <v>135</v>
      </c>
      <c r="R287" s="15">
        <f>SQRT(((50-P284)^2+(50-P285)^2+(50-P286)^2)/2)</f>
        <v>9.2788813933685184</v>
      </c>
      <c r="S287" s="38"/>
      <c r="T287" s="46" t="s">
        <v>134</v>
      </c>
      <c r="U287" s="49">
        <f>SUM(U275:V277, U281:U283)</f>
        <v>728</v>
      </c>
      <c r="V287" s="50"/>
      <c r="W287" s="5" t="s">
        <v>135</v>
      </c>
      <c r="X287" s="15">
        <f>SQRT(((50-V284)^2+(50-V285)^2+(50-V286)^2)/2)</f>
        <v>9.6676683772490009</v>
      </c>
      <c r="Y287" s="38"/>
    </row>
    <row r="288" spans="2:25" ht="15" customHeight="1" x14ac:dyDescent="0.25">
      <c r="B288" s="47"/>
      <c r="C288" s="51"/>
      <c r="D288" s="52"/>
      <c r="E288" s="5" t="s">
        <v>136</v>
      </c>
      <c r="F288" s="15">
        <f>SQRT(((50-F284)^2+(50-F285)^2+(50-F286)^2)/2)</f>
        <v>4.6104125856212308</v>
      </c>
      <c r="G288" s="38"/>
      <c r="H288" s="47"/>
      <c r="I288" s="51"/>
      <c r="J288" s="52"/>
      <c r="K288" s="5" t="s">
        <v>136</v>
      </c>
      <c r="L288" s="15">
        <f>SQRT(((50-L284)^2+(50-L285)^2+(50-L286)^2)/2)</f>
        <v>2.7367909975147553</v>
      </c>
      <c r="M288" s="38"/>
      <c r="N288" s="47"/>
      <c r="O288" s="51"/>
      <c r="P288" s="52"/>
      <c r="Q288" s="5" t="s">
        <v>136</v>
      </c>
      <c r="R288" s="15">
        <f>SQRT(((50-R284)^2+(50-R285)^2+(50-R286)^2)/2)</f>
        <v>2.7662217104519145</v>
      </c>
      <c r="S288" s="38"/>
      <c r="T288" s="47"/>
      <c r="U288" s="51"/>
      <c r="V288" s="52"/>
      <c r="W288" s="5" t="s">
        <v>136</v>
      </c>
      <c r="X288" s="15">
        <f>SQRT(((50-X284)^2+(50-X285)^2+(50-X286)^2)/2)</f>
        <v>8.0161625723194661</v>
      </c>
      <c r="Y288" s="38"/>
    </row>
    <row r="289" spans="2:25" ht="15" customHeight="1" x14ac:dyDescent="0.25">
      <c r="B289" s="48"/>
      <c r="C289" s="53"/>
      <c r="D289" s="54"/>
      <c r="E289" s="5" t="s">
        <v>137</v>
      </c>
      <c r="F289" s="15">
        <f>SQRT(((2*F287^2)+(2*F288^2))/4)</f>
        <v>8.0352464708157267</v>
      </c>
      <c r="G289" s="38"/>
      <c r="H289" s="48"/>
      <c r="I289" s="53"/>
      <c r="J289" s="54"/>
      <c r="K289" s="5" t="s">
        <v>137</v>
      </c>
      <c r="L289" s="15">
        <f>SQRT(((2*L287^2)+(2*L288^2))/4)</f>
        <v>6.459377685177814</v>
      </c>
      <c r="M289" s="38"/>
      <c r="N289" s="48"/>
      <c r="O289" s="53"/>
      <c r="P289" s="54"/>
      <c r="Q289" s="5" t="s">
        <v>137</v>
      </c>
      <c r="R289" s="15">
        <f>SQRT(((2*R287^2)+(2*R288^2))/4)</f>
        <v>6.8465181831196507</v>
      </c>
      <c r="S289" s="38"/>
      <c r="T289" s="48"/>
      <c r="U289" s="53"/>
      <c r="V289" s="54"/>
      <c r="W289" s="5" t="s">
        <v>137</v>
      </c>
      <c r="X289" s="15">
        <f>SQRT(((2*X287^2)+(2*X288^2))/4)</f>
        <v>8.8803905949658475</v>
      </c>
      <c r="Y289" s="38"/>
    </row>
    <row r="290" spans="2:25" ht="15" customHeight="1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2:25" ht="15" customHeight="1" x14ac:dyDescent="0.25">
      <c r="B291" s="39" t="s">
        <v>258</v>
      </c>
      <c r="C291" s="39"/>
      <c r="D291" s="39"/>
      <c r="E291" s="39"/>
      <c r="F291" s="39"/>
      <c r="G291" s="38"/>
      <c r="H291" s="39" t="s">
        <v>259</v>
      </c>
      <c r="I291" s="39"/>
      <c r="J291" s="39"/>
      <c r="K291" s="39"/>
      <c r="L291" s="39"/>
      <c r="M291" s="38"/>
      <c r="N291" s="39" t="s">
        <v>260</v>
      </c>
      <c r="O291" s="39"/>
      <c r="P291" s="39"/>
      <c r="Q291" s="39"/>
      <c r="R291" s="39"/>
      <c r="S291" s="38"/>
      <c r="T291" s="39" t="s">
        <v>261</v>
      </c>
      <c r="U291" s="39"/>
      <c r="V291" s="39"/>
      <c r="W291" s="39"/>
      <c r="X291" s="39"/>
      <c r="Y291" s="38"/>
    </row>
    <row r="292" spans="2:25" ht="15" customHeight="1" x14ac:dyDescent="0.25">
      <c r="B292" s="2" t="s">
        <v>161</v>
      </c>
      <c r="C292" s="33">
        <v>24</v>
      </c>
      <c r="D292" s="34">
        <v>18</v>
      </c>
      <c r="E292" s="2" t="s">
        <v>167</v>
      </c>
      <c r="F292" s="16">
        <f>C292+D292+C294+D294+C298*2</f>
        <v>142</v>
      </c>
      <c r="G292" s="38"/>
      <c r="H292" s="2" t="s">
        <v>161</v>
      </c>
      <c r="I292" s="33">
        <f>U275+C292</f>
        <v>109</v>
      </c>
      <c r="J292" s="34">
        <f t="shared" ref="J292:J294" si="106">V275+D292</f>
        <v>134</v>
      </c>
      <c r="K292" s="2" t="s">
        <v>167</v>
      </c>
      <c r="L292" s="16">
        <f>I292+J292+I294+J294+I298*2</f>
        <v>604</v>
      </c>
      <c r="M292" s="38"/>
      <c r="N292" s="2" t="s">
        <v>161</v>
      </c>
      <c r="O292" s="33">
        <v>7</v>
      </c>
      <c r="P292" s="34">
        <v>8</v>
      </c>
      <c r="Q292" s="2" t="s">
        <v>167</v>
      </c>
      <c r="R292" s="16">
        <f>O292+P292+O294+P294+O298*2</f>
        <v>81</v>
      </c>
      <c r="S292" s="38"/>
      <c r="T292" s="2" t="s">
        <v>161</v>
      </c>
      <c r="U292" s="33">
        <v>23</v>
      </c>
      <c r="V292" s="34">
        <v>10</v>
      </c>
      <c r="W292" s="2" t="s">
        <v>167</v>
      </c>
      <c r="X292" s="16">
        <f>U292+V292+U294+V294+U298*2</f>
        <v>173</v>
      </c>
      <c r="Y292" s="38"/>
    </row>
    <row r="293" spans="2:25" ht="15" customHeight="1" x14ac:dyDescent="0.25">
      <c r="B293" s="3" t="s">
        <v>162</v>
      </c>
      <c r="C293" s="35">
        <v>34</v>
      </c>
      <c r="D293" s="36">
        <v>25</v>
      </c>
      <c r="E293" s="3" t="s">
        <v>168</v>
      </c>
      <c r="F293" s="17">
        <f>SUM(C292:D293)+C299*2</f>
        <v>163</v>
      </c>
      <c r="G293" s="38"/>
      <c r="H293" s="3" t="s">
        <v>162</v>
      </c>
      <c r="I293" s="35">
        <f t="shared" ref="I293:I294" si="107">U276+C293</f>
        <v>159</v>
      </c>
      <c r="J293" s="36">
        <f t="shared" si="106"/>
        <v>112</v>
      </c>
      <c r="K293" s="3" t="s">
        <v>168</v>
      </c>
      <c r="L293" s="17">
        <f>SUM(I292:J293)+I299*2</f>
        <v>664</v>
      </c>
      <c r="M293" s="38"/>
      <c r="N293" s="3" t="s">
        <v>162</v>
      </c>
      <c r="O293" s="35">
        <v>3</v>
      </c>
      <c r="P293" s="36">
        <v>4</v>
      </c>
      <c r="Q293" s="3" t="s">
        <v>168</v>
      </c>
      <c r="R293" s="17">
        <f>SUM(O292:P293)+O299*2</f>
        <v>30</v>
      </c>
      <c r="S293" s="38"/>
      <c r="T293" s="3" t="s">
        <v>162</v>
      </c>
      <c r="U293" s="35">
        <v>13</v>
      </c>
      <c r="V293" s="36">
        <v>2</v>
      </c>
      <c r="W293" s="3" t="s">
        <v>168</v>
      </c>
      <c r="X293" s="17">
        <f>SUM(U292:V293)+U299*2</f>
        <v>68</v>
      </c>
      <c r="Y293" s="38"/>
    </row>
    <row r="294" spans="2:25" ht="15" customHeight="1" x14ac:dyDescent="0.25">
      <c r="B294" s="4" t="s">
        <v>132</v>
      </c>
      <c r="C294" s="31">
        <v>24</v>
      </c>
      <c r="D294" s="32">
        <v>26</v>
      </c>
      <c r="E294" s="4" t="s">
        <v>169</v>
      </c>
      <c r="F294" s="18">
        <f>SUM(C293:D294)+C300*2</f>
        <v>175</v>
      </c>
      <c r="G294" s="38"/>
      <c r="H294" s="4" t="s">
        <v>132</v>
      </c>
      <c r="I294" s="31">
        <f t="shared" si="107"/>
        <v>123</v>
      </c>
      <c r="J294" s="32">
        <f t="shared" si="106"/>
        <v>104</v>
      </c>
      <c r="K294" s="4" t="s">
        <v>169</v>
      </c>
      <c r="L294" s="18">
        <f>SUM(I293:J294)+I300*2</f>
        <v>668</v>
      </c>
      <c r="M294" s="38"/>
      <c r="N294" s="4" t="s">
        <v>132</v>
      </c>
      <c r="O294" s="31">
        <v>6</v>
      </c>
      <c r="P294" s="32">
        <v>2</v>
      </c>
      <c r="Q294" s="4" t="s">
        <v>169</v>
      </c>
      <c r="R294" s="18">
        <f>SUM(O293:P294)+O300*2</f>
        <v>15</v>
      </c>
      <c r="S294" s="38"/>
      <c r="T294" s="4" t="s">
        <v>132</v>
      </c>
      <c r="U294" s="31">
        <v>14</v>
      </c>
      <c r="V294" s="32">
        <v>10</v>
      </c>
      <c r="W294" s="4" t="s">
        <v>169</v>
      </c>
      <c r="X294" s="18">
        <f>SUM(U293:V294)+U300*2</f>
        <v>51</v>
      </c>
      <c r="Y294" s="38"/>
    </row>
    <row r="295" spans="2:25" ht="15" customHeight="1" x14ac:dyDescent="0.25">
      <c r="B295" s="2" t="s">
        <v>170</v>
      </c>
      <c r="C295" s="6">
        <f>C292/(C292+D292)*100</f>
        <v>57.142857142857139</v>
      </c>
      <c r="D295" s="7">
        <f>D292/(C292+D292)*100</f>
        <v>42.857142857142854</v>
      </c>
      <c r="E295" s="2" t="s">
        <v>171</v>
      </c>
      <c r="F295" s="12">
        <f>F292/SUM(F292:F294)*100</f>
        <v>29.583333333333332</v>
      </c>
      <c r="G295" s="38"/>
      <c r="H295" s="2" t="s">
        <v>170</v>
      </c>
      <c r="I295" s="6">
        <f>I292/(I292+J292)*100</f>
        <v>44.855967078189302</v>
      </c>
      <c r="J295" s="7">
        <f>J292/(I292+J292)*100</f>
        <v>55.144032921810705</v>
      </c>
      <c r="K295" s="2" t="s">
        <v>171</v>
      </c>
      <c r="L295" s="12">
        <f>L292/SUM(L292:L294)*100</f>
        <v>31.198347107438018</v>
      </c>
      <c r="M295" s="38"/>
      <c r="N295" s="2" t="s">
        <v>170</v>
      </c>
      <c r="O295" s="6">
        <f>O292/(O292+P292)*100</f>
        <v>46.666666666666664</v>
      </c>
      <c r="P295" s="7">
        <f>P292/(O292+P292)*100</f>
        <v>53.333333333333336</v>
      </c>
      <c r="Q295" s="2" t="s">
        <v>171</v>
      </c>
      <c r="R295" s="12">
        <f>R292/SUM(R292:R294)*100</f>
        <v>64.285714285714292</v>
      </c>
      <c r="S295" s="38"/>
      <c r="T295" s="2" t="s">
        <v>170</v>
      </c>
      <c r="U295" s="6">
        <f>U292/(U292+V292)*100</f>
        <v>69.696969696969703</v>
      </c>
      <c r="V295" s="7">
        <f>V292/(U292+V292)*100</f>
        <v>30.303030303030305</v>
      </c>
      <c r="W295" s="2" t="s">
        <v>171</v>
      </c>
      <c r="X295" s="12">
        <f>X292/SUM(X292:X294)*100</f>
        <v>59.246575342465761</v>
      </c>
      <c r="Y295" s="38"/>
    </row>
    <row r="296" spans="2:25" ht="15" customHeight="1" x14ac:dyDescent="0.25">
      <c r="B296" s="3" t="s">
        <v>172</v>
      </c>
      <c r="C296" s="8">
        <f>C293/(C293+D293)*100</f>
        <v>57.627118644067799</v>
      </c>
      <c r="D296" s="9">
        <f>D293/(C293+D293)*100</f>
        <v>42.372881355932201</v>
      </c>
      <c r="E296" s="3" t="s">
        <v>173</v>
      </c>
      <c r="F296" s="13">
        <f>F293/SUM(F292:F294)*100</f>
        <v>33.958333333333336</v>
      </c>
      <c r="G296" s="38"/>
      <c r="H296" s="3" t="s">
        <v>172</v>
      </c>
      <c r="I296" s="8">
        <f>I293/(I293+J293)*100</f>
        <v>58.671586715867164</v>
      </c>
      <c r="J296" s="9">
        <f>J293/(I293+J293)*100</f>
        <v>41.328413284132843</v>
      </c>
      <c r="K296" s="3" t="s">
        <v>173</v>
      </c>
      <c r="L296" s="13">
        <f>L293/SUM(L292:L294)*100</f>
        <v>34.29752066115703</v>
      </c>
      <c r="M296" s="38"/>
      <c r="N296" s="3" t="s">
        <v>172</v>
      </c>
      <c r="O296" s="8">
        <f>O293/(O293+P293)*100</f>
        <v>42.857142857142854</v>
      </c>
      <c r="P296" s="9">
        <f>P293/(O293+P293)*100</f>
        <v>57.142857142857139</v>
      </c>
      <c r="Q296" s="3" t="s">
        <v>173</v>
      </c>
      <c r="R296" s="13">
        <f>R293/SUM(R292:R294)*100</f>
        <v>23.809523809523807</v>
      </c>
      <c r="S296" s="38"/>
      <c r="T296" s="3" t="s">
        <v>172</v>
      </c>
      <c r="U296" s="8">
        <f>U293/(U293+V293)*100</f>
        <v>86.666666666666671</v>
      </c>
      <c r="V296" s="9">
        <f>V293/(U293+V293)*100</f>
        <v>13.333333333333334</v>
      </c>
      <c r="W296" s="3" t="s">
        <v>173</v>
      </c>
      <c r="X296" s="13">
        <f>X293/SUM(X292:X294)*100</f>
        <v>23.287671232876711</v>
      </c>
      <c r="Y296" s="38"/>
    </row>
    <row r="297" spans="2:25" ht="15" customHeight="1" x14ac:dyDescent="0.25">
      <c r="B297" s="4" t="s">
        <v>174</v>
      </c>
      <c r="C297" s="10">
        <f>C294/(C294+D294)*100</f>
        <v>48</v>
      </c>
      <c r="D297" s="11">
        <f>D294/(C294+D294)*100</f>
        <v>52</v>
      </c>
      <c r="E297" s="4" t="s">
        <v>175</v>
      </c>
      <c r="F297" s="14">
        <f>F294/SUM(F292:F294)*100</f>
        <v>36.458333333333329</v>
      </c>
      <c r="G297" s="38"/>
      <c r="H297" s="4" t="s">
        <v>174</v>
      </c>
      <c r="I297" s="10">
        <f>I294/(I294+J294)*100</f>
        <v>54.185022026431717</v>
      </c>
      <c r="J297" s="11">
        <f>J294/(I294+J294)*100</f>
        <v>45.814977973568283</v>
      </c>
      <c r="K297" s="4" t="s">
        <v>175</v>
      </c>
      <c r="L297" s="14">
        <f>L294/SUM(L292:L294)*100</f>
        <v>34.504132231404959</v>
      </c>
      <c r="M297" s="38"/>
      <c r="N297" s="4" t="s">
        <v>174</v>
      </c>
      <c r="O297" s="10">
        <f>O294/(O294+P294)*100</f>
        <v>75</v>
      </c>
      <c r="P297" s="11">
        <f>P294/(O294+P294)*100</f>
        <v>25</v>
      </c>
      <c r="Q297" s="4" t="s">
        <v>175</v>
      </c>
      <c r="R297" s="14">
        <f>R294/SUM(R292:R294)*100</f>
        <v>11.904761904761903</v>
      </c>
      <c r="S297" s="38"/>
      <c r="T297" s="4" t="s">
        <v>174</v>
      </c>
      <c r="U297" s="10">
        <f>U294/(U294+V294)*100</f>
        <v>58.333333333333336</v>
      </c>
      <c r="V297" s="11">
        <f>V294/(U294+V294)*100</f>
        <v>41.666666666666671</v>
      </c>
      <c r="W297" s="4" t="s">
        <v>175</v>
      </c>
      <c r="X297" s="14">
        <f>X294/SUM(X292:X294)*100</f>
        <v>17.465753424657535</v>
      </c>
      <c r="Y297" s="38"/>
    </row>
    <row r="298" spans="2:25" ht="15" customHeight="1" x14ac:dyDescent="0.25">
      <c r="B298" s="2" t="s">
        <v>176</v>
      </c>
      <c r="C298" s="40">
        <v>25</v>
      </c>
      <c r="D298" s="41"/>
      <c r="E298" s="2" t="s">
        <v>177</v>
      </c>
      <c r="F298" s="12">
        <f>SQRT(5+F292)/SQRT(5+F293)*((5+C292)/(5+D292))</f>
        <v>1.179435480613525</v>
      </c>
      <c r="G298" s="38"/>
      <c r="H298" s="2" t="s">
        <v>176</v>
      </c>
      <c r="I298" s="40">
        <f t="shared" ref="I298:J298" si="108">U281+C298</f>
        <v>67</v>
      </c>
      <c r="J298" s="41">
        <f t="shared" si="108"/>
        <v>0</v>
      </c>
      <c r="K298" s="2" t="s">
        <v>177</v>
      </c>
      <c r="L298" s="12">
        <f>SQRT(5+L292)/SQRT(5+L293)*((5+I292)/(5+J292))</f>
        <v>0.78250232842804457</v>
      </c>
      <c r="M298" s="38"/>
      <c r="N298" s="2" t="s">
        <v>176</v>
      </c>
      <c r="O298" s="40">
        <v>29</v>
      </c>
      <c r="P298" s="41"/>
      <c r="Q298" s="2" t="s">
        <v>177</v>
      </c>
      <c r="R298" s="12">
        <f>SQRT(5+R292)/SQRT(5+R293)*((5+O292)/(5+P292))</f>
        <v>1.4469485775133402</v>
      </c>
      <c r="S298" s="38"/>
      <c r="T298" s="2" t="s">
        <v>176</v>
      </c>
      <c r="U298" s="40">
        <v>58</v>
      </c>
      <c r="V298" s="41"/>
      <c r="W298" s="2" t="s">
        <v>177</v>
      </c>
      <c r="X298" s="12">
        <f>SQRT(5+X292)/SQRT(5+X293)*((5+U292)/(5+V292))</f>
        <v>2.9148441794653741</v>
      </c>
      <c r="Y298" s="38"/>
    </row>
    <row r="299" spans="2:25" ht="15" customHeight="1" x14ac:dyDescent="0.25">
      <c r="B299" s="3" t="s">
        <v>178</v>
      </c>
      <c r="C299" s="42">
        <v>31</v>
      </c>
      <c r="D299" s="43"/>
      <c r="E299" s="3" t="s">
        <v>179</v>
      </c>
      <c r="F299" s="13">
        <f>SQRT(5+F293)/SQRT(5+F294)*((5+C293)/(5+D293))</f>
        <v>1.2559193180030848</v>
      </c>
      <c r="G299" s="38"/>
      <c r="H299" s="3" t="s">
        <v>178</v>
      </c>
      <c r="I299" s="42">
        <f t="shared" ref="I299:J299" si="109">U282+C299</f>
        <v>75</v>
      </c>
      <c r="J299" s="43">
        <f t="shared" si="109"/>
        <v>0</v>
      </c>
      <c r="K299" s="3" t="s">
        <v>179</v>
      </c>
      <c r="L299" s="13">
        <f>SQRT(5+L293)/SQRT(5+L294)*((5+I293)/(5+J293))</f>
        <v>1.397537638285792</v>
      </c>
      <c r="M299" s="38"/>
      <c r="N299" s="3" t="s">
        <v>178</v>
      </c>
      <c r="O299" s="42">
        <v>4</v>
      </c>
      <c r="P299" s="43"/>
      <c r="Q299" s="3" t="s">
        <v>179</v>
      </c>
      <c r="R299" s="13">
        <f>SQRT(5+R293)/SQRT(5+R294)*((5+O293)/(5+P293))</f>
        <v>1.1758894715842625</v>
      </c>
      <c r="S299" s="38"/>
      <c r="T299" s="3" t="s">
        <v>178</v>
      </c>
      <c r="U299" s="42">
        <v>10</v>
      </c>
      <c r="V299" s="43"/>
      <c r="W299" s="3" t="s">
        <v>179</v>
      </c>
      <c r="X299" s="13">
        <f>SQRT(5+X293)/SQRT(5+X294)*((5+U293)/(5+V293))</f>
        <v>2.9359042095573886</v>
      </c>
      <c r="Y299" s="38"/>
    </row>
    <row r="300" spans="2:25" ht="15" customHeight="1" x14ac:dyDescent="0.25">
      <c r="B300" s="4" t="s">
        <v>180</v>
      </c>
      <c r="C300" s="44">
        <v>33</v>
      </c>
      <c r="D300" s="45"/>
      <c r="E300" s="4" t="s">
        <v>181</v>
      </c>
      <c r="F300" s="14">
        <f>SQRT(5+F294)/SQRT(5+F292)*((5+C294)/(5+D294))</f>
        <v>1.0351752722582037</v>
      </c>
      <c r="G300" s="38"/>
      <c r="H300" s="4" t="s">
        <v>180</v>
      </c>
      <c r="I300" s="44">
        <f t="shared" ref="I300:J300" si="110">U283+C300</f>
        <v>85</v>
      </c>
      <c r="J300" s="45">
        <f t="shared" si="110"/>
        <v>0</v>
      </c>
      <c r="K300" s="4" t="s">
        <v>181</v>
      </c>
      <c r="L300" s="14">
        <f>SQRT(5+L294)/SQRT(5+L292)*((5+I294)/(5+J294))</f>
        <v>1.2344751656340394</v>
      </c>
      <c r="M300" s="38"/>
      <c r="N300" s="4" t="s">
        <v>180</v>
      </c>
      <c r="O300" s="44">
        <v>0</v>
      </c>
      <c r="P300" s="45"/>
      <c r="Q300" s="4" t="s">
        <v>181</v>
      </c>
      <c r="R300" s="14">
        <f>SQRT(5+R294)/SQRT(5+R292)*((5+O294)/(5+P294))</f>
        <v>0.75781014912493339</v>
      </c>
      <c r="S300" s="38"/>
      <c r="T300" s="4" t="s">
        <v>180</v>
      </c>
      <c r="U300" s="44">
        <v>6</v>
      </c>
      <c r="V300" s="45"/>
      <c r="W300" s="4" t="s">
        <v>181</v>
      </c>
      <c r="X300" s="14">
        <f>SQRT(5+X294)/SQRT(5+X292)*((5+U294)/(5+V294))</f>
        <v>0.7104709977906366</v>
      </c>
      <c r="Y300" s="38"/>
    </row>
    <row r="301" spans="2:25" ht="15" customHeight="1" x14ac:dyDescent="0.25">
      <c r="B301" s="2" t="s">
        <v>161</v>
      </c>
      <c r="C301" s="6">
        <f>(100*F298)/(1+F298)</f>
        <v>54.116558673327027</v>
      </c>
      <c r="D301" s="7">
        <f>100-C301</f>
        <v>45.883441326672973</v>
      </c>
      <c r="E301" s="2" t="s">
        <v>130</v>
      </c>
      <c r="F301" s="7">
        <f>(C301+D303)/2</f>
        <v>51.626187900391614</v>
      </c>
      <c r="G301" s="38"/>
      <c r="H301" s="2" t="s">
        <v>161</v>
      </c>
      <c r="I301" s="6">
        <f>(100*L298)/(1+L298)</f>
        <v>43.899091515808493</v>
      </c>
      <c r="J301" s="7">
        <f>100-I301</f>
        <v>56.100908484191507</v>
      </c>
      <c r="K301" s="2" t="s">
        <v>130</v>
      </c>
      <c r="L301" s="7">
        <f>(I301+J303)/2</f>
        <v>44.326165005678405</v>
      </c>
      <c r="M301" s="38"/>
      <c r="N301" s="2" t="s">
        <v>161</v>
      </c>
      <c r="O301" s="6">
        <f>(100*R298)/(1+R298)</f>
        <v>59.132774215622099</v>
      </c>
      <c r="P301" s="7">
        <f>100-O301</f>
        <v>40.867225784377901</v>
      </c>
      <c r="Q301" s="2" t="s">
        <v>130</v>
      </c>
      <c r="R301" s="7">
        <f>(O301+P303)/2</f>
        <v>58.010869593528192</v>
      </c>
      <c r="S301" s="38"/>
      <c r="T301" s="2" t="s">
        <v>161</v>
      </c>
      <c r="U301" s="6">
        <f>(100*X298)/(1+X298)</f>
        <v>74.456199170191141</v>
      </c>
      <c r="V301" s="7">
        <f>100-U301</f>
        <v>25.543800829808859</v>
      </c>
      <c r="W301" s="2" t="s">
        <v>130</v>
      </c>
      <c r="X301" s="7">
        <f>(U301+V303)/2</f>
        <v>66.459814162298855</v>
      </c>
      <c r="Y301" s="38"/>
    </row>
    <row r="302" spans="2:25" ht="15" customHeight="1" x14ac:dyDescent="0.25">
      <c r="B302" s="3" t="s">
        <v>162</v>
      </c>
      <c r="C302" s="8">
        <f>(100*F299)/(1+F299)</f>
        <v>55.672173556047689</v>
      </c>
      <c r="D302" s="9">
        <f t="shared" ref="D302:D303" si="111">100-C302</f>
        <v>44.327826443952311</v>
      </c>
      <c r="E302" s="3" t="s">
        <v>131</v>
      </c>
      <c r="F302" s="9">
        <f>(D301+C302)/2</f>
        <v>50.777807441360331</v>
      </c>
      <c r="G302" s="38"/>
      <c r="H302" s="3" t="s">
        <v>162</v>
      </c>
      <c r="I302" s="8">
        <f>(100*L299)/(1+L299)</f>
        <v>58.290540092835123</v>
      </c>
      <c r="J302" s="9">
        <f t="shared" ref="J302:J303" si="112">100-I302</f>
        <v>41.709459907164877</v>
      </c>
      <c r="K302" s="3" t="s">
        <v>131</v>
      </c>
      <c r="L302" s="9">
        <f>(J301+I302)/2</f>
        <v>57.195724288513318</v>
      </c>
      <c r="M302" s="38"/>
      <c r="N302" s="3" t="s">
        <v>162</v>
      </c>
      <c r="O302" s="8">
        <f>(100*R299)/(1+R299)</f>
        <v>54.041783231208832</v>
      </c>
      <c r="P302" s="9">
        <f t="shared" ref="P302:P303" si="113">100-O302</f>
        <v>45.958216768791168</v>
      </c>
      <c r="Q302" s="3" t="s">
        <v>131</v>
      </c>
      <c r="R302" s="9">
        <f>(P301+O302)/2</f>
        <v>47.454504507793366</v>
      </c>
      <c r="S302" s="38"/>
      <c r="T302" s="3" t="s">
        <v>162</v>
      </c>
      <c r="U302" s="8">
        <f>(100*X299)/(1+X299)</f>
        <v>74.592877601753045</v>
      </c>
      <c r="V302" s="9">
        <f t="shared" ref="V302:V303" si="114">100-U302</f>
        <v>25.407122398246955</v>
      </c>
      <c r="W302" s="3" t="s">
        <v>131</v>
      </c>
      <c r="X302" s="9">
        <f>(V301+U302)/2</f>
        <v>50.068339215780952</v>
      </c>
      <c r="Y302" s="38"/>
    </row>
    <row r="303" spans="2:25" ht="15" customHeight="1" x14ac:dyDescent="0.25">
      <c r="B303" s="4" t="s">
        <v>132</v>
      </c>
      <c r="C303" s="10">
        <f>(100*F300)/(1+F300)</f>
        <v>50.864182872543793</v>
      </c>
      <c r="D303" s="11">
        <f t="shared" si="111"/>
        <v>49.135817127456207</v>
      </c>
      <c r="E303" s="4" t="s">
        <v>133</v>
      </c>
      <c r="F303" s="11">
        <f>(D302+C303)/2</f>
        <v>47.596004658248049</v>
      </c>
      <c r="G303" s="38"/>
      <c r="H303" s="4" t="s">
        <v>132</v>
      </c>
      <c r="I303" s="10">
        <f>(100*L300)/(1+L300)</f>
        <v>55.246761504451676</v>
      </c>
      <c r="J303" s="11">
        <f t="shared" si="112"/>
        <v>44.753238495548324</v>
      </c>
      <c r="K303" s="4" t="s">
        <v>133</v>
      </c>
      <c r="L303" s="11">
        <f>(J302+I303)/2</f>
        <v>48.478110705808277</v>
      </c>
      <c r="M303" s="38"/>
      <c r="N303" s="4" t="s">
        <v>132</v>
      </c>
      <c r="O303" s="10">
        <f>(100*R300)/(1+R300)</f>
        <v>43.111035028565716</v>
      </c>
      <c r="P303" s="11">
        <f t="shared" si="113"/>
        <v>56.888964971434284</v>
      </c>
      <c r="Q303" s="4" t="s">
        <v>133</v>
      </c>
      <c r="R303" s="11">
        <f>(P302+O303)/2</f>
        <v>44.534625898678442</v>
      </c>
      <c r="S303" s="38"/>
      <c r="T303" s="4" t="s">
        <v>132</v>
      </c>
      <c r="U303" s="10">
        <f>(100*X300)/(1+X300)</f>
        <v>41.536570845593424</v>
      </c>
      <c r="V303" s="11">
        <f t="shared" si="114"/>
        <v>58.463429154406576</v>
      </c>
      <c r="W303" s="4" t="s">
        <v>133</v>
      </c>
      <c r="X303" s="11">
        <f>(V302+U303)/2</f>
        <v>33.471846621920193</v>
      </c>
      <c r="Y303" s="38"/>
    </row>
    <row r="304" spans="2:25" ht="15" customHeight="1" x14ac:dyDescent="0.25">
      <c r="B304" s="46" t="s">
        <v>134</v>
      </c>
      <c r="C304" s="49">
        <f>SUM(C292:D294, C298:C300)</f>
        <v>240</v>
      </c>
      <c r="D304" s="50"/>
      <c r="E304" s="5" t="s">
        <v>135</v>
      </c>
      <c r="F304" s="15">
        <f>SQRT(((50-D301)^2+(50-D302)^2+(50-D303)^2)/2)</f>
        <v>4.9933165430437461</v>
      </c>
      <c r="G304" s="38"/>
      <c r="H304" s="46" t="s">
        <v>134</v>
      </c>
      <c r="I304" s="49">
        <f>SUM(I292:J294, I298:I300)</f>
        <v>968</v>
      </c>
      <c r="J304" s="50"/>
      <c r="K304" s="5" t="s">
        <v>135</v>
      </c>
      <c r="L304" s="15">
        <f>SQRT(((50-J301)^2+(50-J302)^2+(50-J303)^2)/2)</f>
        <v>8.1695362673771914</v>
      </c>
      <c r="M304" s="38"/>
      <c r="N304" s="46" t="s">
        <v>134</v>
      </c>
      <c r="O304" s="49">
        <f>SUM(O292:P294, O298:O300)</f>
        <v>63</v>
      </c>
      <c r="P304" s="50"/>
      <c r="Q304" s="5" t="s">
        <v>135</v>
      </c>
      <c r="R304" s="15">
        <f>SQRT(((50-P301)^2+(50-P302)^2+(50-P303)^2)/2)</f>
        <v>8.5790854681388193</v>
      </c>
      <c r="S304" s="38"/>
      <c r="T304" s="46" t="s">
        <v>134</v>
      </c>
      <c r="U304" s="49">
        <f>SUM(U292:V294, U298:U300)</f>
        <v>146</v>
      </c>
      <c r="V304" s="50"/>
      <c r="W304" s="5" t="s">
        <v>135</v>
      </c>
      <c r="X304" s="15">
        <f>SQRT(((50-V301)^2+(50-V302)^2+(50-V303)^2)/2)</f>
        <v>25.244256174806615</v>
      </c>
      <c r="Y304" s="38"/>
    </row>
    <row r="305" spans="2:25" ht="15" customHeight="1" x14ac:dyDescent="0.25">
      <c r="B305" s="47"/>
      <c r="C305" s="51"/>
      <c r="D305" s="52"/>
      <c r="E305" s="5" t="s">
        <v>136</v>
      </c>
      <c r="F305" s="15">
        <f>SQRT(((50-F301)^2+(50-F302)^2+(50-F303)^2)/2)</f>
        <v>2.1246958731052157</v>
      </c>
      <c r="G305" s="38"/>
      <c r="H305" s="47"/>
      <c r="I305" s="51"/>
      <c r="J305" s="52"/>
      <c r="K305" s="5" t="s">
        <v>136</v>
      </c>
      <c r="L305" s="15">
        <f>SQRT(((50-L301)^2+(50-L302)^2+(50-L303)^2)/2)</f>
        <v>6.5683711300011147</v>
      </c>
      <c r="M305" s="38"/>
      <c r="N305" s="47"/>
      <c r="O305" s="51"/>
      <c r="P305" s="52"/>
      <c r="Q305" s="5" t="s">
        <v>136</v>
      </c>
      <c r="R305" s="15">
        <f>SQRT(((50-R301)^2+(50-R302)^2+(50-R303)^2)/2)</f>
        <v>7.0895660308919917</v>
      </c>
      <c r="S305" s="38"/>
      <c r="T305" s="47"/>
      <c r="U305" s="51"/>
      <c r="V305" s="52"/>
      <c r="W305" s="5" t="s">
        <v>136</v>
      </c>
      <c r="X305" s="15">
        <f>SQRT(((50-X301)^2+(50-X302)^2+(50-X303)^2)/2)</f>
        <v>16.494089950572576</v>
      </c>
      <c r="Y305" s="38"/>
    </row>
    <row r="306" spans="2:25" ht="15" customHeight="1" x14ac:dyDescent="0.25">
      <c r="B306" s="48"/>
      <c r="C306" s="53"/>
      <c r="D306" s="54"/>
      <c r="E306" s="5" t="s">
        <v>137</v>
      </c>
      <c r="F306" s="15">
        <f>SQRT(((2*F304^2)+(2*F305^2))/4)</f>
        <v>3.837156672083164</v>
      </c>
      <c r="G306" s="38"/>
      <c r="H306" s="48"/>
      <c r="I306" s="53"/>
      <c r="J306" s="54"/>
      <c r="K306" s="5" t="s">
        <v>137</v>
      </c>
      <c r="L306" s="15">
        <f>SQRT(((2*L304^2)+(2*L305^2))/4)</f>
        <v>7.4123148248513893</v>
      </c>
      <c r="M306" s="38"/>
      <c r="N306" s="48"/>
      <c r="O306" s="53"/>
      <c r="P306" s="54"/>
      <c r="Q306" s="5" t="s">
        <v>137</v>
      </c>
      <c r="R306" s="15">
        <f>SQRT(((2*R304^2)+(2*R305^2))/4)</f>
        <v>7.8696459251991859</v>
      </c>
      <c r="S306" s="38"/>
      <c r="T306" s="48"/>
      <c r="U306" s="53"/>
      <c r="V306" s="54"/>
      <c r="W306" s="5" t="s">
        <v>137</v>
      </c>
      <c r="X306" s="15">
        <f>SQRT(((2*X304^2)+(2*X305^2))/4)</f>
        <v>21.32284541421291</v>
      </c>
      <c r="Y306" s="38"/>
    </row>
    <row r="307" spans="2:25" ht="15" customHeight="1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2:25" ht="15" customHeight="1" x14ac:dyDescent="0.25">
      <c r="B308" s="39" t="s">
        <v>262</v>
      </c>
      <c r="C308" s="39"/>
      <c r="D308" s="39"/>
      <c r="E308" s="39"/>
      <c r="F308" s="39"/>
      <c r="G308" s="38"/>
      <c r="H308" s="39" t="s">
        <v>263</v>
      </c>
      <c r="I308" s="39"/>
      <c r="J308" s="39"/>
      <c r="K308" s="39"/>
      <c r="L308" s="39"/>
      <c r="M308" s="38"/>
      <c r="N308" s="39" t="s">
        <v>264</v>
      </c>
      <c r="O308" s="39"/>
      <c r="P308" s="39"/>
      <c r="Q308" s="39"/>
      <c r="R308" s="39"/>
      <c r="S308" s="38"/>
      <c r="T308" s="39" t="s">
        <v>265</v>
      </c>
      <c r="U308" s="39"/>
      <c r="V308" s="39"/>
      <c r="W308" s="39"/>
      <c r="X308" s="39"/>
      <c r="Y308" s="38"/>
    </row>
    <row r="309" spans="2:25" ht="15" customHeight="1" x14ac:dyDescent="0.25">
      <c r="B309" s="2" t="s">
        <v>161</v>
      </c>
      <c r="C309" s="33">
        <f>O292+U292</f>
        <v>30</v>
      </c>
      <c r="D309" s="34">
        <f t="shared" ref="D309:D311" si="115">P292+V292</f>
        <v>18</v>
      </c>
      <c r="E309" s="2" t="s">
        <v>167</v>
      </c>
      <c r="F309" s="16">
        <f>C309+D309+C311+D311+C315*2</f>
        <v>254</v>
      </c>
      <c r="G309" s="38"/>
      <c r="H309" s="2" t="s">
        <v>161</v>
      </c>
      <c r="I309" s="33">
        <f>'Lesser than 50'!U156+'Lesser than 50'!C173</f>
        <v>2</v>
      </c>
      <c r="J309" s="34">
        <f>'Lesser than 50'!V156+'Lesser than 50'!D173</f>
        <v>6</v>
      </c>
      <c r="K309" s="2" t="s">
        <v>167</v>
      </c>
      <c r="L309" s="16">
        <f>I309+J309+I311+J311+I315*2</f>
        <v>9</v>
      </c>
      <c r="M309" s="38"/>
      <c r="N309" s="2" t="s">
        <v>161</v>
      </c>
      <c r="O309" s="33">
        <v>68</v>
      </c>
      <c r="P309" s="34">
        <v>66</v>
      </c>
      <c r="Q309" s="2" t="s">
        <v>167</v>
      </c>
      <c r="R309" s="16">
        <f>O309+P309+O311+P311+O315*2</f>
        <v>290</v>
      </c>
      <c r="S309" s="38"/>
      <c r="T309" s="2" t="s">
        <v>161</v>
      </c>
      <c r="U309" s="33">
        <v>9</v>
      </c>
      <c r="V309" s="34">
        <v>6</v>
      </c>
      <c r="W309" s="2" t="s">
        <v>167</v>
      </c>
      <c r="X309" s="16">
        <f>U309+V309+U311+V311+U315*2</f>
        <v>36</v>
      </c>
      <c r="Y309" s="38"/>
    </row>
    <row r="310" spans="2:25" ht="15" customHeight="1" x14ac:dyDescent="0.25">
      <c r="B310" s="3" t="s">
        <v>162</v>
      </c>
      <c r="C310" s="35">
        <f>O293+U293</f>
        <v>16</v>
      </c>
      <c r="D310" s="36">
        <f t="shared" si="115"/>
        <v>6</v>
      </c>
      <c r="E310" s="3" t="s">
        <v>168</v>
      </c>
      <c r="F310" s="17">
        <f>SUM(C309:D310)+C316*2</f>
        <v>98</v>
      </c>
      <c r="G310" s="38"/>
      <c r="H310" s="3" t="s">
        <v>162</v>
      </c>
      <c r="I310" s="35">
        <f>'Lesser than 50'!U157+'Lesser than 50'!C174</f>
        <v>11</v>
      </c>
      <c r="J310" s="36">
        <f>'Lesser than 50'!V157+'Lesser than 50'!D174</f>
        <v>8</v>
      </c>
      <c r="K310" s="3" t="s">
        <v>168</v>
      </c>
      <c r="L310" s="17">
        <f>SUM(I309:J310)+I316*2</f>
        <v>65</v>
      </c>
      <c r="M310" s="38"/>
      <c r="N310" s="3" t="s">
        <v>162</v>
      </c>
      <c r="O310" s="35">
        <v>41</v>
      </c>
      <c r="P310" s="36">
        <v>26</v>
      </c>
      <c r="Q310" s="3" t="s">
        <v>168</v>
      </c>
      <c r="R310" s="17">
        <f>SUM(O309:P310)+O316*2</f>
        <v>337</v>
      </c>
      <c r="S310" s="38"/>
      <c r="T310" s="3" t="s">
        <v>162</v>
      </c>
      <c r="U310" s="35">
        <v>21</v>
      </c>
      <c r="V310" s="36">
        <v>17</v>
      </c>
      <c r="W310" s="3" t="s">
        <v>168</v>
      </c>
      <c r="X310" s="17">
        <f>SUM(U309:V310)+U316*2</f>
        <v>129</v>
      </c>
      <c r="Y310" s="38"/>
    </row>
    <row r="311" spans="2:25" ht="15" customHeight="1" x14ac:dyDescent="0.25">
      <c r="B311" s="4" t="s">
        <v>132</v>
      </c>
      <c r="C311" s="31">
        <f>O294+U294</f>
        <v>20</v>
      </c>
      <c r="D311" s="32">
        <f t="shared" si="115"/>
        <v>12</v>
      </c>
      <c r="E311" s="4" t="s">
        <v>169</v>
      </c>
      <c r="F311" s="18">
        <f>SUM(C310:D311)+C317*2</f>
        <v>66</v>
      </c>
      <c r="G311" s="38"/>
      <c r="H311" s="4" t="s">
        <v>132</v>
      </c>
      <c r="I311" s="31">
        <f>'Lesser than 50'!U158+'Lesser than 50'!C175</f>
        <v>1</v>
      </c>
      <c r="J311" s="32">
        <f>'Lesser than 50'!V158+'Lesser than 50'!D175</f>
        <v>0</v>
      </c>
      <c r="K311" s="4" t="s">
        <v>169</v>
      </c>
      <c r="L311" s="18">
        <f>SUM(I310:J311)+I317*2</f>
        <v>58</v>
      </c>
      <c r="M311" s="38"/>
      <c r="N311" s="4" t="s">
        <v>132</v>
      </c>
      <c r="O311" s="31">
        <v>40</v>
      </c>
      <c r="P311" s="32">
        <v>42</v>
      </c>
      <c r="Q311" s="4" t="s">
        <v>169</v>
      </c>
      <c r="R311" s="18">
        <f>SUM(O310:P311)+O317*2</f>
        <v>175</v>
      </c>
      <c r="S311" s="38"/>
      <c r="T311" s="4" t="s">
        <v>132</v>
      </c>
      <c r="U311" s="31">
        <v>8</v>
      </c>
      <c r="V311" s="32">
        <v>5</v>
      </c>
      <c r="W311" s="4" t="s">
        <v>169</v>
      </c>
      <c r="X311" s="18">
        <f>SUM(U310:V311)+U317*2</f>
        <v>73</v>
      </c>
      <c r="Y311" s="38"/>
    </row>
    <row r="312" spans="2:25" ht="15" customHeight="1" x14ac:dyDescent="0.25">
      <c r="B312" s="2" t="s">
        <v>170</v>
      </c>
      <c r="C312" s="6">
        <f>C309/(C309+D309)*100</f>
        <v>62.5</v>
      </c>
      <c r="D312" s="7">
        <f>D309/(C309+D309)*100</f>
        <v>37.5</v>
      </c>
      <c r="E312" s="2" t="s">
        <v>171</v>
      </c>
      <c r="F312" s="12">
        <f>F309/SUM(F309:F311)*100</f>
        <v>60.765550239234443</v>
      </c>
      <c r="G312" s="38"/>
      <c r="H312" s="2" t="s">
        <v>170</v>
      </c>
      <c r="I312" s="6">
        <f>I309/(I309+J309)*100</f>
        <v>25</v>
      </c>
      <c r="J312" s="7">
        <f>J309/(I309+J309)*100</f>
        <v>75</v>
      </c>
      <c r="K312" s="2" t="s">
        <v>171</v>
      </c>
      <c r="L312" s="12">
        <f>L309/SUM(L309:L311)*100</f>
        <v>6.8181818181818175</v>
      </c>
      <c r="M312" s="38"/>
      <c r="N312" s="2" t="s">
        <v>170</v>
      </c>
      <c r="O312" s="6">
        <f>O309/(O309+P309)*100</f>
        <v>50.746268656716417</v>
      </c>
      <c r="P312" s="7">
        <f>P309/(O309+P309)*100</f>
        <v>49.253731343283583</v>
      </c>
      <c r="Q312" s="2" t="s">
        <v>171</v>
      </c>
      <c r="R312" s="12">
        <f>R309/SUM(R309:R311)*100</f>
        <v>36.159600997506239</v>
      </c>
      <c r="S312" s="38"/>
      <c r="T312" s="2" t="s">
        <v>170</v>
      </c>
      <c r="U312" s="6">
        <f>U309/(U309+V309)*100</f>
        <v>60</v>
      </c>
      <c r="V312" s="7">
        <f>V309/(U309+V309)*100</f>
        <v>40</v>
      </c>
      <c r="W312" s="2" t="s">
        <v>171</v>
      </c>
      <c r="X312" s="12">
        <f>X309/SUM(X309:X311)*100</f>
        <v>15.126050420168067</v>
      </c>
      <c r="Y312" s="38"/>
    </row>
    <row r="313" spans="2:25" ht="15" customHeight="1" x14ac:dyDescent="0.25">
      <c r="B313" s="3" t="s">
        <v>172</v>
      </c>
      <c r="C313" s="8">
        <f>C310/(C310+D310)*100</f>
        <v>72.727272727272734</v>
      </c>
      <c r="D313" s="9">
        <f>D310/(C310+D310)*100</f>
        <v>27.27272727272727</v>
      </c>
      <c r="E313" s="3" t="s">
        <v>173</v>
      </c>
      <c r="F313" s="13">
        <f>F310/SUM(F309:F311)*100</f>
        <v>23.444976076555022</v>
      </c>
      <c r="G313" s="38"/>
      <c r="H313" s="3" t="s">
        <v>172</v>
      </c>
      <c r="I313" s="8">
        <f>I310/(I310+J310)*100</f>
        <v>57.894736842105267</v>
      </c>
      <c r="J313" s="9">
        <f>J310/(I310+J310)*100</f>
        <v>42.105263157894733</v>
      </c>
      <c r="K313" s="3" t="s">
        <v>173</v>
      </c>
      <c r="L313" s="13">
        <f>L310/SUM(L309:L311)*100</f>
        <v>49.242424242424242</v>
      </c>
      <c r="M313" s="38"/>
      <c r="N313" s="3" t="s">
        <v>172</v>
      </c>
      <c r="O313" s="8">
        <f>O310/(O310+P310)*100</f>
        <v>61.194029850746269</v>
      </c>
      <c r="P313" s="9">
        <f>P310/(O310+P310)*100</f>
        <v>38.805970149253731</v>
      </c>
      <c r="Q313" s="3" t="s">
        <v>173</v>
      </c>
      <c r="R313" s="13">
        <f>R310/SUM(R309:R311)*100</f>
        <v>42.019950124688279</v>
      </c>
      <c r="S313" s="38"/>
      <c r="T313" s="3" t="s">
        <v>172</v>
      </c>
      <c r="U313" s="8">
        <f>U310/(U310+V310)*100</f>
        <v>55.26315789473685</v>
      </c>
      <c r="V313" s="9">
        <f>V310/(U310+V310)*100</f>
        <v>44.736842105263158</v>
      </c>
      <c r="W313" s="3" t="s">
        <v>173</v>
      </c>
      <c r="X313" s="13">
        <f>X310/SUM(X309:X311)*100</f>
        <v>54.201680672268907</v>
      </c>
      <c r="Y313" s="38"/>
    </row>
    <row r="314" spans="2:25" ht="15" customHeight="1" x14ac:dyDescent="0.25">
      <c r="B314" s="4" t="s">
        <v>174</v>
      </c>
      <c r="C314" s="10">
        <f>C311/(C311+D311)*100</f>
        <v>62.5</v>
      </c>
      <c r="D314" s="11">
        <f>D311/(C311+D311)*100</f>
        <v>37.5</v>
      </c>
      <c r="E314" s="4" t="s">
        <v>175</v>
      </c>
      <c r="F314" s="14">
        <f>F311/SUM(F309:F311)*100</f>
        <v>15.789473684210526</v>
      </c>
      <c r="G314" s="38"/>
      <c r="H314" s="4" t="s">
        <v>174</v>
      </c>
      <c r="I314" s="10">
        <f>I311/(I311+J311)*100</f>
        <v>100</v>
      </c>
      <c r="J314" s="11">
        <f>J311/(I311+J311)*100</f>
        <v>0</v>
      </c>
      <c r="K314" s="4" t="s">
        <v>175</v>
      </c>
      <c r="L314" s="14">
        <f>L311/SUM(L309:L311)*100</f>
        <v>43.939393939393938</v>
      </c>
      <c r="M314" s="38"/>
      <c r="N314" s="4" t="s">
        <v>174</v>
      </c>
      <c r="O314" s="10">
        <f>O311/(O311+P311)*100</f>
        <v>48.780487804878049</v>
      </c>
      <c r="P314" s="11">
        <f>P311/(O311+P311)*100</f>
        <v>51.219512195121951</v>
      </c>
      <c r="Q314" s="4" t="s">
        <v>175</v>
      </c>
      <c r="R314" s="14">
        <f>R311/SUM(R309:R311)*100</f>
        <v>21.820448877805486</v>
      </c>
      <c r="S314" s="38"/>
      <c r="T314" s="4" t="s">
        <v>174</v>
      </c>
      <c r="U314" s="10">
        <f>U311/(U311+V311)*100</f>
        <v>61.53846153846154</v>
      </c>
      <c r="V314" s="11">
        <f>V311/(U311+V311)*100</f>
        <v>38.461538461538467</v>
      </c>
      <c r="W314" s="4" t="s">
        <v>175</v>
      </c>
      <c r="X314" s="14">
        <f>X311/SUM(X309:X311)*100</f>
        <v>30.672268907563026</v>
      </c>
      <c r="Y314" s="38"/>
    </row>
    <row r="315" spans="2:25" ht="15" customHeight="1" x14ac:dyDescent="0.25">
      <c r="B315" s="2" t="s">
        <v>176</v>
      </c>
      <c r="C315" s="40">
        <f t="shared" ref="C315:D315" si="116">O298+U298</f>
        <v>87</v>
      </c>
      <c r="D315" s="41">
        <f t="shared" si="116"/>
        <v>0</v>
      </c>
      <c r="E315" s="2" t="s">
        <v>177</v>
      </c>
      <c r="F315" s="12">
        <f>SQRT(5+F309)/SQRT(5+F310)*((5+C309)/(5+D309))</f>
        <v>2.4130786545909411</v>
      </c>
      <c r="G315" s="38"/>
      <c r="H315" s="2" t="s">
        <v>176</v>
      </c>
      <c r="I315" s="40">
        <f>'Lesser than 50'!U162+'Lesser than 50'!C179</f>
        <v>0</v>
      </c>
      <c r="J315" s="41">
        <f>'Lesser than 50'!V162+'Lesser than 50'!D179</f>
        <v>0</v>
      </c>
      <c r="K315" s="2" t="s">
        <v>177</v>
      </c>
      <c r="L315" s="12">
        <f>SQRT(5+L309)/SQRT(5+L310)*((5+I309)/(5+J309))</f>
        <v>0.28459046986360959</v>
      </c>
      <c r="M315" s="38"/>
      <c r="N315" s="2" t="s">
        <v>176</v>
      </c>
      <c r="O315" s="40">
        <v>37</v>
      </c>
      <c r="P315" s="41"/>
      <c r="Q315" s="2" t="s">
        <v>177</v>
      </c>
      <c r="R315" s="12">
        <f>SQRT(5+R309)/SQRT(5+R310)*((5+O309)/(5+P309))</f>
        <v>0.95491005493189907</v>
      </c>
      <c r="S315" s="38"/>
      <c r="T315" s="2" t="s">
        <v>176</v>
      </c>
      <c r="U315" s="40">
        <v>4</v>
      </c>
      <c r="V315" s="41"/>
      <c r="W315" s="2" t="s">
        <v>177</v>
      </c>
      <c r="X315" s="12">
        <f>SQRT(5+X309)/SQRT(5+X310)*((5+U309)/(5+V309))</f>
        <v>0.70400359957364966</v>
      </c>
      <c r="Y315" s="38"/>
    </row>
    <row r="316" spans="2:25" ht="15" customHeight="1" x14ac:dyDescent="0.25">
      <c r="B316" s="3" t="s">
        <v>178</v>
      </c>
      <c r="C316" s="42">
        <f t="shared" ref="C316:D316" si="117">O299+U299</f>
        <v>14</v>
      </c>
      <c r="D316" s="43">
        <f t="shared" si="117"/>
        <v>0</v>
      </c>
      <c r="E316" s="3" t="s">
        <v>179</v>
      </c>
      <c r="F316" s="13">
        <f>SQRT(5+F310)/SQRT(5+F311)*((5+C310)/(5+D310))</f>
        <v>2.2994080506313166</v>
      </c>
      <c r="G316" s="38"/>
      <c r="H316" s="3" t="s">
        <v>178</v>
      </c>
      <c r="I316" s="42">
        <f>'Lesser than 50'!U163+'Lesser than 50'!C180</f>
        <v>19</v>
      </c>
      <c r="J316" s="43">
        <f>'Lesser than 50'!V163+'Lesser than 50'!D180</f>
        <v>0</v>
      </c>
      <c r="K316" s="3" t="s">
        <v>179</v>
      </c>
      <c r="L316" s="13">
        <f>SQRT(5+L310)/SQRT(5+L311)*((5+I310)/(5+J310))</f>
        <v>1.2973446810947198</v>
      </c>
      <c r="M316" s="38"/>
      <c r="N316" s="3" t="s">
        <v>178</v>
      </c>
      <c r="O316" s="42">
        <v>68</v>
      </c>
      <c r="P316" s="43"/>
      <c r="Q316" s="3" t="s">
        <v>179</v>
      </c>
      <c r="R316" s="13">
        <f>SQRT(5+R310)/SQRT(5+R311)*((5+O310)/(5+P310))</f>
        <v>2.0453749761166136</v>
      </c>
      <c r="S316" s="38"/>
      <c r="T316" s="3" t="s">
        <v>178</v>
      </c>
      <c r="U316" s="42">
        <v>38</v>
      </c>
      <c r="V316" s="43"/>
      <c r="W316" s="3" t="s">
        <v>179</v>
      </c>
      <c r="X316" s="13">
        <f>SQRT(5+X310)/SQRT(5+X311)*((5+U310)/(5+V310))</f>
        <v>1.5490155053493404</v>
      </c>
      <c r="Y316" s="38"/>
    </row>
    <row r="317" spans="2:25" ht="15" customHeight="1" x14ac:dyDescent="0.25">
      <c r="B317" s="4" t="s">
        <v>180</v>
      </c>
      <c r="C317" s="44">
        <f t="shared" ref="C317:D317" si="118">O300+U300</f>
        <v>6</v>
      </c>
      <c r="D317" s="45">
        <f t="shared" si="118"/>
        <v>0</v>
      </c>
      <c r="E317" s="4" t="s">
        <v>181</v>
      </c>
      <c r="F317" s="14">
        <f>SQRT(5+F311)/SQRT(5+F309)*((5+C311)/(5+D311))</f>
        <v>0.76996392836024408</v>
      </c>
      <c r="G317" s="38"/>
      <c r="H317" s="4" t="s">
        <v>180</v>
      </c>
      <c r="I317" s="44">
        <f>'Lesser than 50'!U164+'Lesser than 50'!C181</f>
        <v>19</v>
      </c>
      <c r="J317" s="45">
        <f>'Lesser than 50'!V164+'Lesser than 50'!D181</f>
        <v>0</v>
      </c>
      <c r="K317" s="4" t="s">
        <v>181</v>
      </c>
      <c r="L317" s="14">
        <f>SQRT(5+L311)/SQRT(5+L309)*((5+I311)/(5+J311))</f>
        <v>2.5455844122715714</v>
      </c>
      <c r="M317" s="38"/>
      <c r="N317" s="4" t="s">
        <v>180</v>
      </c>
      <c r="O317" s="44">
        <v>13</v>
      </c>
      <c r="P317" s="45"/>
      <c r="Q317" s="4" t="s">
        <v>181</v>
      </c>
      <c r="R317" s="14">
        <f>SQRT(5+R311)/SQRT(5+R309)*((5+O311)/(5+P311))</f>
        <v>0.7478937439323925</v>
      </c>
      <c r="S317" s="38"/>
      <c r="T317" s="4" t="s">
        <v>180</v>
      </c>
      <c r="U317" s="44">
        <v>11</v>
      </c>
      <c r="V317" s="45"/>
      <c r="W317" s="4" t="s">
        <v>181</v>
      </c>
      <c r="X317" s="14">
        <f>SQRT(5+X311)/SQRT(5+X309)*((5+U311)/(5+V311))</f>
        <v>1.793076114173493</v>
      </c>
      <c r="Y317" s="38"/>
    </row>
    <row r="318" spans="2:25" ht="15" customHeight="1" x14ac:dyDescent="0.25">
      <c r="B318" s="2" t="s">
        <v>161</v>
      </c>
      <c r="C318" s="6">
        <f>(100*F315)/(1+F315)</f>
        <v>70.700938911709599</v>
      </c>
      <c r="D318" s="7">
        <f>100-C318</f>
        <v>29.299061088290401</v>
      </c>
      <c r="E318" s="2" t="s">
        <v>130</v>
      </c>
      <c r="F318" s="7">
        <f>(C318+D320)/2</f>
        <v>63.599632729098303</v>
      </c>
      <c r="G318" s="38"/>
      <c r="H318" s="2" t="s">
        <v>161</v>
      </c>
      <c r="I318" s="6">
        <f>(100*L315)/(1+L315)</f>
        <v>22.154178825087019</v>
      </c>
      <c r="J318" s="7">
        <f>100-I318</f>
        <v>77.845821174912984</v>
      </c>
      <c r="K318" s="2" t="s">
        <v>130</v>
      </c>
      <c r="L318" s="7">
        <f>(I318+J320)/2</f>
        <v>25.179136969765871</v>
      </c>
      <c r="M318" s="38"/>
      <c r="N318" s="2" t="s">
        <v>161</v>
      </c>
      <c r="O318" s="6">
        <f>(100*R315)/(1+R315)</f>
        <v>48.846751415638103</v>
      </c>
      <c r="P318" s="7">
        <f>100-O318</f>
        <v>51.153248584361897</v>
      </c>
      <c r="Q318" s="2" t="s">
        <v>130</v>
      </c>
      <c r="R318" s="7">
        <f>(O318+P320)/2</f>
        <v>53.029233571644653</v>
      </c>
      <c r="S318" s="38"/>
      <c r="T318" s="2" t="s">
        <v>161</v>
      </c>
      <c r="U318" s="6">
        <f>(100*X315)/(1+X315)</f>
        <v>41.314677959001671</v>
      </c>
      <c r="V318" s="7">
        <f>100-U318</f>
        <v>58.685322040998329</v>
      </c>
      <c r="W318" s="2" t="s">
        <v>130</v>
      </c>
      <c r="X318" s="7">
        <f>(U318+V320)/2</f>
        <v>38.558748735674143</v>
      </c>
      <c r="Y318" s="38"/>
    </row>
    <row r="319" spans="2:25" ht="15" customHeight="1" x14ac:dyDescent="0.25">
      <c r="B319" s="3" t="s">
        <v>162</v>
      </c>
      <c r="C319" s="8">
        <f>(100*F316)/(1+F316)</f>
        <v>69.691533006696218</v>
      </c>
      <c r="D319" s="9">
        <f t="shared" ref="D319:D320" si="119">100-C319</f>
        <v>30.308466993303782</v>
      </c>
      <c r="E319" s="3" t="s">
        <v>131</v>
      </c>
      <c r="F319" s="9">
        <f>(D318+C319)/2</f>
        <v>49.49529704749331</v>
      </c>
      <c r="G319" s="38"/>
      <c r="H319" s="3" t="s">
        <v>162</v>
      </c>
      <c r="I319" s="8">
        <f>(100*L316)/(1+L316)</f>
        <v>56.471486049560276</v>
      </c>
      <c r="J319" s="9">
        <f t="shared" ref="J319:J320" si="120">100-I319</f>
        <v>43.528513950439724</v>
      </c>
      <c r="K319" s="3" t="s">
        <v>131</v>
      </c>
      <c r="L319" s="9">
        <f>(J318+I319)/2</f>
        <v>67.158653612236634</v>
      </c>
      <c r="M319" s="38"/>
      <c r="N319" s="3" t="s">
        <v>162</v>
      </c>
      <c r="O319" s="8">
        <f>(100*R316)/(1+R316)</f>
        <v>67.163321172515339</v>
      </c>
      <c r="P319" s="9">
        <f t="shared" ref="P319:P320" si="121">100-O319</f>
        <v>32.836678827484661</v>
      </c>
      <c r="Q319" s="3" t="s">
        <v>131</v>
      </c>
      <c r="R319" s="9">
        <f>(P318+O319)/2</f>
        <v>59.158284878438621</v>
      </c>
      <c r="S319" s="38"/>
      <c r="T319" s="3" t="s">
        <v>162</v>
      </c>
      <c r="U319" s="8">
        <f>(100*X316)/(1+X316)</f>
        <v>60.769167629564855</v>
      </c>
      <c r="V319" s="9">
        <f t="shared" ref="V319:V320" si="122">100-U319</f>
        <v>39.230832370435145</v>
      </c>
      <c r="W319" s="3" t="s">
        <v>131</v>
      </c>
      <c r="X319" s="9">
        <f>(V318+U319)/2</f>
        <v>59.727244835281596</v>
      </c>
      <c r="Y319" s="38"/>
    </row>
    <row r="320" spans="2:25" ht="15" customHeight="1" x14ac:dyDescent="0.25">
      <c r="B320" s="4" t="s">
        <v>132</v>
      </c>
      <c r="C320" s="10">
        <f>(100*F317)/(1+F317)</f>
        <v>43.501673453513</v>
      </c>
      <c r="D320" s="11">
        <f t="shared" si="119"/>
        <v>56.498326546487</v>
      </c>
      <c r="E320" s="4" t="s">
        <v>133</v>
      </c>
      <c r="F320" s="11">
        <f>(D319+C320)/2</f>
        <v>36.905070223408387</v>
      </c>
      <c r="G320" s="38"/>
      <c r="H320" s="4" t="s">
        <v>132</v>
      </c>
      <c r="I320" s="10">
        <f>(100*L317)/(1+L317)</f>
        <v>71.795904885555274</v>
      </c>
      <c r="J320" s="11">
        <f t="shared" si="120"/>
        <v>28.204095114444726</v>
      </c>
      <c r="K320" s="4" t="s">
        <v>133</v>
      </c>
      <c r="L320" s="11">
        <f>(J319+I320)/2</f>
        <v>57.662209417997502</v>
      </c>
      <c r="M320" s="38"/>
      <c r="N320" s="4" t="s">
        <v>132</v>
      </c>
      <c r="O320" s="10">
        <f>(100*R317)/(1+R317)</f>
        <v>42.788284272348804</v>
      </c>
      <c r="P320" s="11">
        <f t="shared" si="121"/>
        <v>57.211715727651196</v>
      </c>
      <c r="Q320" s="4" t="s">
        <v>133</v>
      </c>
      <c r="R320" s="11">
        <f>(P319+O320)/2</f>
        <v>37.812481549916733</v>
      </c>
      <c r="S320" s="38"/>
      <c r="T320" s="4" t="s">
        <v>132</v>
      </c>
      <c r="U320" s="10">
        <f>(100*X317)/(1+X317)</f>
        <v>64.197180487653384</v>
      </c>
      <c r="V320" s="11">
        <f t="shared" si="122"/>
        <v>35.802819512346616</v>
      </c>
      <c r="W320" s="4" t="s">
        <v>133</v>
      </c>
      <c r="X320" s="11">
        <f>(V319+U320)/2</f>
        <v>51.714006429044261</v>
      </c>
      <c r="Y320" s="38"/>
    </row>
    <row r="321" spans="2:25" ht="15" customHeight="1" x14ac:dyDescent="0.25">
      <c r="B321" s="46" t="s">
        <v>134</v>
      </c>
      <c r="C321" s="49">
        <f>SUM(C309:D311, C315:C317)</f>
        <v>209</v>
      </c>
      <c r="D321" s="50"/>
      <c r="E321" s="5" t="s">
        <v>135</v>
      </c>
      <c r="F321" s="15">
        <f>SQRT(((50-D318)^2+(50-D319)^2+(50-D320)^2)/2)</f>
        <v>20.718513362267537</v>
      </c>
      <c r="G321" s="38"/>
      <c r="H321" s="46" t="s">
        <v>134</v>
      </c>
      <c r="I321" s="49">
        <f>SUM(I309:J311, I315:I317)</f>
        <v>66</v>
      </c>
      <c r="J321" s="50"/>
      <c r="K321" s="5" t="s">
        <v>135</v>
      </c>
      <c r="L321" s="15">
        <f>SQRT(((50-J318)^2+(50-J319)^2+(50-J320)^2)/2)</f>
        <v>25.419789125551944</v>
      </c>
      <c r="M321" s="38"/>
      <c r="N321" s="46" t="s">
        <v>134</v>
      </c>
      <c r="O321" s="49">
        <f>SUM(O309:P311, O315:O317)</f>
        <v>401</v>
      </c>
      <c r="P321" s="50"/>
      <c r="Q321" s="5" t="s">
        <v>135</v>
      </c>
      <c r="R321" s="15">
        <f>SQRT(((50-P318)^2+(50-P319)^2+(50-P320)^2)/2)</f>
        <v>13.189359721091424</v>
      </c>
      <c r="S321" s="38"/>
      <c r="T321" s="46" t="s">
        <v>134</v>
      </c>
      <c r="U321" s="49">
        <f>SUM(U309:V311, U315:U317)</f>
        <v>119</v>
      </c>
      <c r="V321" s="50"/>
      <c r="W321" s="5" t="s">
        <v>135</v>
      </c>
      <c r="X321" s="15">
        <f>SQRT(((50-V318)^2+(50-V319)^2+(50-V320)^2)/2)</f>
        <v>14.017305807260625</v>
      </c>
      <c r="Y321" s="38"/>
    </row>
    <row r="322" spans="2:25" ht="15" customHeight="1" x14ac:dyDescent="0.25">
      <c r="B322" s="47"/>
      <c r="C322" s="51"/>
      <c r="D322" s="52"/>
      <c r="E322" s="5" t="s">
        <v>136</v>
      </c>
      <c r="F322" s="15">
        <f>SQRT(((50-F318)^2+(50-F319)^2+(50-F320)^2)/2)</f>
        <v>13.354435991282006</v>
      </c>
      <c r="G322" s="38"/>
      <c r="H322" s="47"/>
      <c r="I322" s="51"/>
      <c r="J322" s="52"/>
      <c r="K322" s="5" t="s">
        <v>136</v>
      </c>
      <c r="L322" s="15">
        <f>SQRT(((50-L318)^2+(50-L319)^2+(50-L320)^2)/2)</f>
        <v>22.013678571692811</v>
      </c>
      <c r="M322" s="38"/>
      <c r="N322" s="47"/>
      <c r="O322" s="51"/>
      <c r="P322" s="52"/>
      <c r="Q322" s="5" t="s">
        <v>136</v>
      </c>
      <c r="R322" s="15">
        <f>SQRT(((50-R318)^2+(50-R319)^2+(50-R320)^2)/2)</f>
        <v>10.990587880485206</v>
      </c>
      <c r="S322" s="38"/>
      <c r="T322" s="47"/>
      <c r="U322" s="51"/>
      <c r="V322" s="52"/>
      <c r="W322" s="5" t="s">
        <v>136</v>
      </c>
      <c r="X322" s="15">
        <f>SQRT(((50-X318)^2+(50-X319)^2+(50-X320)^2)/2)</f>
        <v>10.687828138067985</v>
      </c>
      <c r="Y322" s="38"/>
    </row>
    <row r="323" spans="2:25" ht="15" customHeight="1" x14ac:dyDescent="0.25">
      <c r="B323" s="48"/>
      <c r="C323" s="53"/>
      <c r="D323" s="54"/>
      <c r="E323" s="5" t="s">
        <v>137</v>
      </c>
      <c r="F323" s="15">
        <f>SQRT(((2*F321^2)+(2*F322^2))/4)</f>
        <v>17.429827259438156</v>
      </c>
      <c r="G323" s="38"/>
      <c r="H323" s="48"/>
      <c r="I323" s="53"/>
      <c r="J323" s="54"/>
      <c r="K323" s="5" t="s">
        <v>137</v>
      </c>
      <c r="L323" s="15">
        <f>SQRT(((2*L321^2)+(2*L322^2))/4)</f>
        <v>23.777801869026245</v>
      </c>
      <c r="M323" s="38"/>
      <c r="N323" s="48"/>
      <c r="O323" s="53"/>
      <c r="P323" s="54"/>
      <c r="Q323" s="5" t="s">
        <v>137</v>
      </c>
      <c r="R323" s="15">
        <f>SQRT(((2*R321^2)+(2*R322^2))/4)</f>
        <v>12.139856502673686</v>
      </c>
      <c r="S323" s="38"/>
      <c r="T323" s="48"/>
      <c r="U323" s="53"/>
      <c r="V323" s="54"/>
      <c r="W323" s="5" t="s">
        <v>137</v>
      </c>
      <c r="X323" s="15">
        <f>SQRT(((2*X321^2)+(2*X322^2))/4)</f>
        <v>12.464239495515566</v>
      </c>
      <c r="Y323" s="38"/>
    </row>
    <row r="324" spans="2:25" ht="15" customHeight="1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2:25" ht="15" customHeight="1" x14ac:dyDescent="0.25">
      <c r="B325" s="39" t="s">
        <v>266</v>
      </c>
      <c r="C325" s="39"/>
      <c r="D325" s="39"/>
      <c r="E325" s="39"/>
      <c r="F325" s="39"/>
      <c r="G325" s="38"/>
      <c r="H325" s="39" t="s">
        <v>267</v>
      </c>
      <c r="I325" s="39"/>
      <c r="J325" s="39"/>
      <c r="K325" s="39"/>
      <c r="L325" s="39"/>
      <c r="M325" s="38"/>
      <c r="N325" s="39" t="s">
        <v>268</v>
      </c>
      <c r="O325" s="39"/>
      <c r="P325" s="39"/>
      <c r="Q325" s="39"/>
      <c r="R325" s="39"/>
      <c r="S325" s="38"/>
      <c r="T325" s="39" t="s">
        <v>269</v>
      </c>
      <c r="U325" s="39"/>
      <c r="V325" s="39"/>
      <c r="W325" s="39"/>
      <c r="X325" s="39"/>
      <c r="Y325" s="38"/>
    </row>
    <row r="326" spans="2:25" ht="15" customHeight="1" x14ac:dyDescent="0.25">
      <c r="B326" s="2" t="s">
        <v>161</v>
      </c>
      <c r="C326" s="33">
        <f>O309+U309</f>
        <v>77</v>
      </c>
      <c r="D326" s="34">
        <f t="shared" ref="D326:D328" si="123">P309+V309</f>
        <v>72</v>
      </c>
      <c r="E326" s="2" t="s">
        <v>167</v>
      </c>
      <c r="F326" s="16">
        <f>C326+D326+C328+D328+C332*2</f>
        <v>326</v>
      </c>
      <c r="G326" s="38"/>
      <c r="H326" s="2" t="s">
        <v>161</v>
      </c>
      <c r="I326" s="33">
        <v>14</v>
      </c>
      <c r="J326" s="34">
        <v>4</v>
      </c>
      <c r="K326" s="2" t="s">
        <v>167</v>
      </c>
      <c r="L326" s="16">
        <f>I326+J326+I328+J328+I332*2</f>
        <v>30</v>
      </c>
      <c r="M326" s="38"/>
      <c r="N326" s="2" t="s">
        <v>161</v>
      </c>
      <c r="O326" s="33">
        <v>13</v>
      </c>
      <c r="P326" s="34">
        <v>11</v>
      </c>
      <c r="Q326" s="2" t="s">
        <v>167</v>
      </c>
      <c r="R326" s="16">
        <f>O326+P326+O328+P328+O332*2</f>
        <v>47</v>
      </c>
      <c r="S326" s="38"/>
      <c r="T326" s="2" t="s">
        <v>161</v>
      </c>
      <c r="U326" s="33">
        <v>90</v>
      </c>
      <c r="V326" s="34">
        <v>66</v>
      </c>
      <c r="W326" s="2" t="s">
        <v>167</v>
      </c>
      <c r="X326" s="16">
        <f>U326+V326+U328+V328+U332*2</f>
        <v>315</v>
      </c>
      <c r="Y326" s="38"/>
    </row>
    <row r="327" spans="2:25" ht="15" customHeight="1" x14ac:dyDescent="0.25">
      <c r="B327" s="3" t="s">
        <v>162</v>
      </c>
      <c r="C327" s="35">
        <f t="shared" ref="C327:C328" si="124">O310+U310</f>
        <v>62</v>
      </c>
      <c r="D327" s="36">
        <f t="shared" si="123"/>
        <v>43</v>
      </c>
      <c r="E327" s="3" t="s">
        <v>168</v>
      </c>
      <c r="F327" s="17">
        <f>SUM(C326:D327)+C333*2</f>
        <v>466</v>
      </c>
      <c r="G327" s="38"/>
      <c r="H327" s="3" t="s">
        <v>162</v>
      </c>
      <c r="I327" s="35">
        <v>12</v>
      </c>
      <c r="J327" s="36">
        <v>5</v>
      </c>
      <c r="K327" s="3" t="s">
        <v>168</v>
      </c>
      <c r="L327" s="17">
        <f>SUM(I326:J327)+I333*2</f>
        <v>43</v>
      </c>
      <c r="M327" s="38"/>
      <c r="N327" s="3" t="s">
        <v>162</v>
      </c>
      <c r="O327" s="35">
        <v>7</v>
      </c>
      <c r="P327" s="36">
        <v>8</v>
      </c>
      <c r="Q327" s="3" t="s">
        <v>168</v>
      </c>
      <c r="R327" s="17">
        <f>SUM(O326:P327)+O333*2</f>
        <v>67</v>
      </c>
      <c r="S327" s="38"/>
      <c r="T327" s="3" t="s">
        <v>162</v>
      </c>
      <c r="U327" s="35">
        <v>65</v>
      </c>
      <c r="V327" s="36">
        <v>30</v>
      </c>
      <c r="W327" s="3" t="s">
        <v>168</v>
      </c>
      <c r="X327" s="17">
        <f>SUM(U326:V327)+U333*2</f>
        <v>375</v>
      </c>
      <c r="Y327" s="38"/>
    </row>
    <row r="328" spans="2:25" ht="15" customHeight="1" x14ac:dyDescent="0.25">
      <c r="B328" s="4" t="s">
        <v>132</v>
      </c>
      <c r="C328" s="31">
        <f t="shared" si="124"/>
        <v>48</v>
      </c>
      <c r="D328" s="32">
        <f t="shared" si="123"/>
        <v>47</v>
      </c>
      <c r="E328" s="4" t="s">
        <v>169</v>
      </c>
      <c r="F328" s="18">
        <f>SUM(C327:D328)+C334*2</f>
        <v>248</v>
      </c>
      <c r="G328" s="38"/>
      <c r="H328" s="4" t="s">
        <v>132</v>
      </c>
      <c r="I328" s="31">
        <v>8</v>
      </c>
      <c r="J328" s="32">
        <v>4</v>
      </c>
      <c r="K328" s="4" t="s">
        <v>169</v>
      </c>
      <c r="L328" s="18">
        <f>SUM(I327:J328)+I334*2</f>
        <v>29</v>
      </c>
      <c r="M328" s="38"/>
      <c r="N328" s="4" t="s">
        <v>132</v>
      </c>
      <c r="O328" s="31">
        <v>6</v>
      </c>
      <c r="P328" s="32">
        <v>3</v>
      </c>
      <c r="Q328" s="4" t="s">
        <v>169</v>
      </c>
      <c r="R328" s="18">
        <f>SUM(O327:P328)+O334*2</f>
        <v>26</v>
      </c>
      <c r="S328" s="38"/>
      <c r="T328" s="4" t="s">
        <v>132</v>
      </c>
      <c r="U328" s="31">
        <v>53</v>
      </c>
      <c r="V328" s="32">
        <v>38</v>
      </c>
      <c r="W328" s="4" t="s">
        <v>169</v>
      </c>
      <c r="X328" s="18">
        <f>SUM(U327:V328)+U334*2</f>
        <v>204</v>
      </c>
      <c r="Y328" s="38"/>
    </row>
    <row r="329" spans="2:25" ht="15" customHeight="1" x14ac:dyDescent="0.25">
      <c r="B329" s="2" t="s">
        <v>170</v>
      </c>
      <c r="C329" s="6">
        <f>C326/(C326+D326)*100</f>
        <v>51.677852348993291</v>
      </c>
      <c r="D329" s="7">
        <f>D326/(C326+D326)*100</f>
        <v>48.322147651006716</v>
      </c>
      <c r="E329" s="2" t="s">
        <v>171</v>
      </c>
      <c r="F329" s="12">
        <f>F326/SUM(F326:F328)*100</f>
        <v>31.346153846153847</v>
      </c>
      <c r="G329" s="38"/>
      <c r="H329" s="2" t="s">
        <v>170</v>
      </c>
      <c r="I329" s="6">
        <f>I326/(I326+J326)*100</f>
        <v>77.777777777777786</v>
      </c>
      <c r="J329" s="7">
        <f>J326/(I326+J326)*100</f>
        <v>22.222222222222221</v>
      </c>
      <c r="K329" s="2" t="s">
        <v>171</v>
      </c>
      <c r="L329" s="12">
        <f>L326/SUM(L326:L328)*100</f>
        <v>29.411764705882355</v>
      </c>
      <c r="M329" s="38"/>
      <c r="N329" s="2" t="s">
        <v>170</v>
      </c>
      <c r="O329" s="6">
        <f>O326/(O326+P326)*100</f>
        <v>54.166666666666664</v>
      </c>
      <c r="P329" s="7">
        <f>P326/(O326+P326)*100</f>
        <v>45.833333333333329</v>
      </c>
      <c r="Q329" s="2" t="s">
        <v>171</v>
      </c>
      <c r="R329" s="12">
        <f>R326/SUM(R326:R328)*100</f>
        <v>33.571428571428569</v>
      </c>
      <c r="S329" s="38"/>
      <c r="T329" s="2" t="s">
        <v>170</v>
      </c>
      <c r="U329" s="6">
        <f>U326/(U326+V326)*100</f>
        <v>57.692307692307686</v>
      </c>
      <c r="V329" s="7">
        <f>V326/(U326+V326)*100</f>
        <v>42.307692307692307</v>
      </c>
      <c r="W329" s="2" t="s">
        <v>171</v>
      </c>
      <c r="X329" s="12">
        <f>X326/SUM(X326:X328)*100</f>
        <v>35.234899328859058</v>
      </c>
      <c r="Y329" s="38"/>
    </row>
    <row r="330" spans="2:25" ht="15" customHeight="1" x14ac:dyDescent="0.25">
      <c r="B330" s="3" t="s">
        <v>172</v>
      </c>
      <c r="C330" s="8">
        <f>C327/(C327+D327)*100</f>
        <v>59.047619047619051</v>
      </c>
      <c r="D330" s="9">
        <f>D327/(C327+D327)*100</f>
        <v>40.952380952380949</v>
      </c>
      <c r="E330" s="3" t="s">
        <v>173</v>
      </c>
      <c r="F330" s="13">
        <f>F327/SUM(F326:F328)*100</f>
        <v>44.807692307692307</v>
      </c>
      <c r="G330" s="38"/>
      <c r="H330" s="3" t="s">
        <v>172</v>
      </c>
      <c r="I330" s="8">
        <f>I327/(I327+J327)*100</f>
        <v>70.588235294117652</v>
      </c>
      <c r="J330" s="9">
        <f>J327/(I327+J327)*100</f>
        <v>29.411764705882355</v>
      </c>
      <c r="K330" s="3" t="s">
        <v>173</v>
      </c>
      <c r="L330" s="13">
        <f>L327/SUM(L326:L328)*100</f>
        <v>42.156862745098039</v>
      </c>
      <c r="M330" s="38"/>
      <c r="N330" s="3" t="s">
        <v>172</v>
      </c>
      <c r="O330" s="8">
        <f>O327/(O327+P327)*100</f>
        <v>46.666666666666664</v>
      </c>
      <c r="P330" s="9">
        <f>P327/(O327+P327)*100</f>
        <v>53.333333333333336</v>
      </c>
      <c r="Q330" s="3" t="s">
        <v>173</v>
      </c>
      <c r="R330" s="13">
        <f>R327/SUM(R326:R328)*100</f>
        <v>47.857142857142861</v>
      </c>
      <c r="S330" s="38"/>
      <c r="T330" s="3" t="s">
        <v>172</v>
      </c>
      <c r="U330" s="8">
        <f>U327/(U327+V327)*100</f>
        <v>68.421052631578945</v>
      </c>
      <c r="V330" s="9">
        <f>V327/(U327+V327)*100</f>
        <v>31.578947368421051</v>
      </c>
      <c r="W330" s="3" t="s">
        <v>173</v>
      </c>
      <c r="X330" s="13">
        <f>X327/SUM(X326:X328)*100</f>
        <v>41.946308724832214</v>
      </c>
      <c r="Y330" s="38"/>
    </row>
    <row r="331" spans="2:25" ht="15" customHeight="1" x14ac:dyDescent="0.25">
      <c r="B331" s="4" t="s">
        <v>174</v>
      </c>
      <c r="C331" s="10">
        <f>C328/(C328+D328)*100</f>
        <v>50.526315789473685</v>
      </c>
      <c r="D331" s="11">
        <f>D328/(C328+D328)*100</f>
        <v>49.473684210526315</v>
      </c>
      <c r="E331" s="4" t="s">
        <v>175</v>
      </c>
      <c r="F331" s="14">
        <f>F328/SUM(F326:F328)*100</f>
        <v>23.846153846153847</v>
      </c>
      <c r="G331" s="38"/>
      <c r="H331" s="4" t="s">
        <v>174</v>
      </c>
      <c r="I331" s="10">
        <f>I328/(I328+J328)*100</f>
        <v>66.666666666666657</v>
      </c>
      <c r="J331" s="11">
        <f>J328/(I328+J328)*100</f>
        <v>33.333333333333329</v>
      </c>
      <c r="K331" s="4" t="s">
        <v>175</v>
      </c>
      <c r="L331" s="14">
        <f>L328/SUM(L326:L328)*100</f>
        <v>28.431372549019606</v>
      </c>
      <c r="M331" s="38"/>
      <c r="N331" s="4" t="s">
        <v>174</v>
      </c>
      <c r="O331" s="10">
        <f>O328/(O328+P328)*100</f>
        <v>66.666666666666657</v>
      </c>
      <c r="P331" s="11">
        <f>P328/(O328+P328)*100</f>
        <v>33.333333333333329</v>
      </c>
      <c r="Q331" s="4" t="s">
        <v>175</v>
      </c>
      <c r="R331" s="14">
        <f>R328/SUM(R326:R328)*100</f>
        <v>18.571428571428573</v>
      </c>
      <c r="S331" s="38"/>
      <c r="T331" s="4" t="s">
        <v>174</v>
      </c>
      <c r="U331" s="10">
        <f>U328/(U328+V328)*100</f>
        <v>58.241758241758248</v>
      </c>
      <c r="V331" s="11">
        <f>V328/(U328+V328)*100</f>
        <v>41.758241758241759</v>
      </c>
      <c r="W331" s="4" t="s">
        <v>175</v>
      </c>
      <c r="X331" s="14">
        <f>X328/SUM(X326:X328)*100</f>
        <v>22.818791946308725</v>
      </c>
      <c r="Y331" s="38"/>
    </row>
    <row r="332" spans="2:25" ht="15" customHeight="1" x14ac:dyDescent="0.25">
      <c r="B332" s="2" t="s">
        <v>176</v>
      </c>
      <c r="C332" s="40">
        <f t="shared" ref="C332:D332" si="125">O315+U315</f>
        <v>41</v>
      </c>
      <c r="D332" s="41">
        <f t="shared" si="125"/>
        <v>0</v>
      </c>
      <c r="E332" s="2" t="s">
        <v>177</v>
      </c>
      <c r="F332" s="12">
        <f>SQRT(5+F326)/SQRT(5+F327)*((5+C326)/(5+D326))</f>
        <v>0.89274344598784283</v>
      </c>
      <c r="G332" s="38"/>
      <c r="H332" s="2" t="s">
        <v>176</v>
      </c>
      <c r="I332" s="40">
        <v>0</v>
      </c>
      <c r="J332" s="41"/>
      <c r="K332" s="2" t="s">
        <v>177</v>
      </c>
      <c r="L332" s="12">
        <f>SQRT(5+L326)/SQRT(5+L327)*((5+I326)/(5+J326))</f>
        <v>1.8027043014188184</v>
      </c>
      <c r="M332" s="38"/>
      <c r="N332" s="2" t="s">
        <v>176</v>
      </c>
      <c r="O332" s="40">
        <v>7</v>
      </c>
      <c r="P332" s="41"/>
      <c r="Q332" s="2" t="s">
        <v>177</v>
      </c>
      <c r="R332" s="12">
        <f>SQRT(5+R326)/SQRT(5+R327)*((5+O326)/(5+P326))</f>
        <v>0.9560661587986472</v>
      </c>
      <c r="S332" s="38"/>
      <c r="T332" s="2" t="s">
        <v>176</v>
      </c>
      <c r="U332" s="40">
        <v>34</v>
      </c>
      <c r="V332" s="41"/>
      <c r="W332" s="2" t="s">
        <v>177</v>
      </c>
      <c r="X332" s="12">
        <f>SQRT(5+X326)/SQRT(5+X327)*((5+U326)/(5+V326))</f>
        <v>1.2278588573354012</v>
      </c>
      <c r="Y332" s="38"/>
    </row>
    <row r="333" spans="2:25" ht="15" customHeight="1" x14ac:dyDescent="0.25">
      <c r="B333" s="3" t="s">
        <v>178</v>
      </c>
      <c r="C333" s="42">
        <f t="shared" ref="C333:D333" si="126">O316+U316</f>
        <v>106</v>
      </c>
      <c r="D333" s="43">
        <f t="shared" si="126"/>
        <v>0</v>
      </c>
      <c r="E333" s="3" t="s">
        <v>179</v>
      </c>
      <c r="F333" s="13">
        <f>SQRT(5+F327)/SQRT(5+F328)*((5+C327)/(5+D327))</f>
        <v>1.9045121968208192</v>
      </c>
      <c r="G333" s="38"/>
      <c r="H333" s="3" t="s">
        <v>178</v>
      </c>
      <c r="I333" s="42">
        <v>4</v>
      </c>
      <c r="J333" s="43"/>
      <c r="K333" s="3" t="s">
        <v>179</v>
      </c>
      <c r="L333" s="13">
        <f>SQRT(5+L327)/SQRT(5+L328)*((5+I327)/(5+J327))</f>
        <v>2.0199009876724157</v>
      </c>
      <c r="M333" s="38"/>
      <c r="N333" s="3" t="s">
        <v>178</v>
      </c>
      <c r="O333" s="42">
        <v>14</v>
      </c>
      <c r="P333" s="43"/>
      <c r="Q333" s="3" t="s">
        <v>179</v>
      </c>
      <c r="R333" s="13">
        <f>SQRT(5+R327)/SQRT(5+R328)*((5+O327)/(5+P327))</f>
        <v>1.4067706375405717</v>
      </c>
      <c r="S333" s="38"/>
      <c r="T333" s="3" t="s">
        <v>178</v>
      </c>
      <c r="U333" s="42">
        <v>62</v>
      </c>
      <c r="V333" s="43"/>
      <c r="W333" s="3" t="s">
        <v>179</v>
      </c>
      <c r="X333" s="13">
        <f>SQRT(5+X327)/SQRT(5+X328)*((5+U327)/(5+V327))</f>
        <v>2.6967994498529682</v>
      </c>
      <c r="Y333" s="38"/>
    </row>
    <row r="334" spans="2:25" ht="15" customHeight="1" x14ac:dyDescent="0.25">
      <c r="B334" s="4" t="s">
        <v>180</v>
      </c>
      <c r="C334" s="44">
        <f t="shared" ref="C334:D334" si="127">O317+U317</f>
        <v>24</v>
      </c>
      <c r="D334" s="45">
        <f t="shared" si="127"/>
        <v>0</v>
      </c>
      <c r="E334" s="4" t="s">
        <v>181</v>
      </c>
      <c r="F334" s="14">
        <f>SQRT(5+F328)/SQRT(5+F326)*((5+C328)/(5+D328))</f>
        <v>0.89108429540035305</v>
      </c>
      <c r="G334" s="38"/>
      <c r="H334" s="4" t="s">
        <v>180</v>
      </c>
      <c r="I334" s="44">
        <v>0</v>
      </c>
      <c r="J334" s="45"/>
      <c r="K334" s="4" t="s">
        <v>181</v>
      </c>
      <c r="L334" s="14">
        <f>SQRT(5+L328)/SQRT(5+L326)*((5+I328)/(5+J328))</f>
        <v>1.4236599875465679</v>
      </c>
      <c r="M334" s="38"/>
      <c r="N334" s="4" t="s">
        <v>180</v>
      </c>
      <c r="O334" s="44">
        <v>1</v>
      </c>
      <c r="P334" s="45"/>
      <c r="Q334" s="4" t="s">
        <v>181</v>
      </c>
      <c r="R334" s="14">
        <f>SQRT(5+R328)/SQRT(5+R326)*((5+O328)/(5+P328))</f>
        <v>1.0616512447054425</v>
      </c>
      <c r="S334" s="38"/>
      <c r="T334" s="4" t="s">
        <v>180</v>
      </c>
      <c r="U334" s="44">
        <v>9</v>
      </c>
      <c r="V334" s="45"/>
      <c r="W334" s="4" t="s">
        <v>181</v>
      </c>
      <c r="X334" s="14">
        <f>SQRT(5+X328)/SQRT(5+X326)*((5+U328)/(5+V328))</f>
        <v>1.0900782939118461</v>
      </c>
      <c r="Y334" s="38"/>
    </row>
    <row r="335" spans="2:25" ht="15" customHeight="1" x14ac:dyDescent="0.25">
      <c r="B335" s="2" t="s">
        <v>161</v>
      </c>
      <c r="C335" s="6">
        <f>(100*F332)/(1+F332)</f>
        <v>47.16663781772656</v>
      </c>
      <c r="D335" s="7">
        <f>100-C335</f>
        <v>52.83336218227344</v>
      </c>
      <c r="E335" s="2" t="s">
        <v>130</v>
      </c>
      <c r="F335" s="7">
        <f>(C335+D337)/2</f>
        <v>50.023176783847497</v>
      </c>
      <c r="G335" s="38"/>
      <c r="H335" s="2" t="s">
        <v>161</v>
      </c>
      <c r="I335" s="6">
        <f>(100*L332)/(1+L332)</f>
        <v>64.320174643690805</v>
      </c>
      <c r="J335" s="7">
        <f>100-I335</f>
        <v>35.679825356309195</v>
      </c>
      <c r="K335" s="2" t="s">
        <v>130</v>
      </c>
      <c r="L335" s="7">
        <f>(I335+J337)/2</f>
        <v>52.790043774860166</v>
      </c>
      <c r="M335" s="38"/>
      <c r="N335" s="2" t="s">
        <v>161</v>
      </c>
      <c r="O335" s="6">
        <f>(100*R332)/(1+R332)</f>
        <v>48.876984783880324</v>
      </c>
      <c r="P335" s="7">
        <f>100-O335</f>
        <v>51.123015216119676</v>
      </c>
      <c r="Q335" s="2" t="s">
        <v>130</v>
      </c>
      <c r="R335" s="7">
        <f>(O335+P337)/2</f>
        <v>48.690896928549229</v>
      </c>
      <c r="S335" s="38"/>
      <c r="T335" s="2" t="s">
        <v>161</v>
      </c>
      <c r="U335" s="6">
        <f>(100*X332)/(1+X332)</f>
        <v>55.113853074335431</v>
      </c>
      <c r="V335" s="7">
        <f>100-U335</f>
        <v>44.886146925664569</v>
      </c>
      <c r="W335" s="2" t="s">
        <v>130</v>
      </c>
      <c r="X335" s="7">
        <f>(U335+V337)/2</f>
        <v>51.479475345814819</v>
      </c>
      <c r="Y335" s="38"/>
    </row>
    <row r="336" spans="2:25" ht="15" customHeight="1" x14ac:dyDescent="0.25">
      <c r="B336" s="3" t="s">
        <v>162</v>
      </c>
      <c r="C336" s="8">
        <f>(100*F333)/(1+F333)</f>
        <v>65.570810785557512</v>
      </c>
      <c r="D336" s="9">
        <f t="shared" ref="D336:D337" si="128">100-C336</f>
        <v>34.429189214442488</v>
      </c>
      <c r="E336" s="3" t="s">
        <v>131</v>
      </c>
      <c r="F336" s="9">
        <f>(D335+C336)/2</f>
        <v>59.20208648391548</v>
      </c>
      <c r="G336" s="38"/>
      <c r="H336" s="3" t="s">
        <v>162</v>
      </c>
      <c r="I336" s="8">
        <f>(100*L333)/(1+L333)</f>
        <v>66.886331569077413</v>
      </c>
      <c r="J336" s="9">
        <f t="shared" ref="J336:J337" si="129">100-I336</f>
        <v>33.113668430922587</v>
      </c>
      <c r="K336" s="3" t="s">
        <v>131</v>
      </c>
      <c r="L336" s="9">
        <f>(J335+I336)/2</f>
        <v>51.283078462693304</v>
      </c>
      <c r="M336" s="38"/>
      <c r="N336" s="3" t="s">
        <v>162</v>
      </c>
      <c r="O336" s="8">
        <f>(100*R333)/(1+R333)</f>
        <v>58.450548448526902</v>
      </c>
      <c r="P336" s="9">
        <f t="shared" ref="P336:P337" si="130">100-O336</f>
        <v>41.549451551473098</v>
      </c>
      <c r="Q336" s="3" t="s">
        <v>131</v>
      </c>
      <c r="R336" s="9">
        <f>(P335+O336)/2</f>
        <v>54.786781832323285</v>
      </c>
      <c r="S336" s="38"/>
      <c r="T336" s="3" t="s">
        <v>162</v>
      </c>
      <c r="U336" s="8">
        <f>(100*X333)/(1+X333)</f>
        <v>72.949573987851224</v>
      </c>
      <c r="V336" s="9">
        <f t="shared" ref="V336:V337" si="131">100-U336</f>
        <v>27.050426012148776</v>
      </c>
      <c r="W336" s="3" t="s">
        <v>131</v>
      </c>
      <c r="X336" s="9">
        <f>(V335+U336)/2</f>
        <v>58.917860456757893</v>
      </c>
      <c r="Y336" s="38"/>
    </row>
    <row r="337" spans="2:25" ht="15" customHeight="1" x14ac:dyDescent="0.25">
      <c r="B337" s="4" t="s">
        <v>132</v>
      </c>
      <c r="C337" s="10">
        <f>(100*F334)/(1+F334)</f>
        <v>47.120284250031567</v>
      </c>
      <c r="D337" s="11">
        <f t="shared" si="128"/>
        <v>52.879715749968433</v>
      </c>
      <c r="E337" s="4" t="s">
        <v>133</v>
      </c>
      <c r="F337" s="11">
        <f>(D336+C337)/2</f>
        <v>40.774736732237031</v>
      </c>
      <c r="G337" s="38"/>
      <c r="H337" s="4" t="s">
        <v>132</v>
      </c>
      <c r="I337" s="10">
        <f>(100*L334)/(1+L334)</f>
        <v>58.74008709397048</v>
      </c>
      <c r="J337" s="11">
        <f t="shared" si="129"/>
        <v>41.25991290602952</v>
      </c>
      <c r="K337" s="4" t="s">
        <v>133</v>
      </c>
      <c r="L337" s="11">
        <f>(J336+I337)/2</f>
        <v>45.926877762446537</v>
      </c>
      <c r="M337" s="38"/>
      <c r="N337" s="4" t="s">
        <v>132</v>
      </c>
      <c r="O337" s="10">
        <f>(100*R334)/(1+R334)</f>
        <v>51.495190926781866</v>
      </c>
      <c r="P337" s="11">
        <f t="shared" si="130"/>
        <v>48.504809073218134</v>
      </c>
      <c r="Q337" s="4" t="s">
        <v>133</v>
      </c>
      <c r="R337" s="11">
        <f>(P336+O337)/2</f>
        <v>46.522321239127479</v>
      </c>
      <c r="S337" s="38"/>
      <c r="T337" s="4" t="s">
        <v>132</v>
      </c>
      <c r="U337" s="10">
        <f>(100*X334)/(1+X334)</f>
        <v>52.154902382705792</v>
      </c>
      <c r="V337" s="11">
        <f t="shared" si="131"/>
        <v>47.845097617294208</v>
      </c>
      <c r="W337" s="4" t="s">
        <v>133</v>
      </c>
      <c r="X337" s="11">
        <f>(V336+U337)/2</f>
        <v>39.602664197427288</v>
      </c>
      <c r="Y337" s="38"/>
    </row>
    <row r="338" spans="2:25" ht="15" customHeight="1" x14ac:dyDescent="0.25">
      <c r="B338" s="46" t="s">
        <v>134</v>
      </c>
      <c r="C338" s="49">
        <f>SUM(C326:D328, C332:C334)</f>
        <v>520</v>
      </c>
      <c r="D338" s="50"/>
      <c r="E338" s="5" t="s">
        <v>135</v>
      </c>
      <c r="F338" s="15">
        <f>SQRT(((50-D335)^2+(50-D336)^2+(50-D337)^2)/2)</f>
        <v>11.374771482895552</v>
      </c>
      <c r="G338" s="38"/>
      <c r="H338" s="46" t="s">
        <v>134</v>
      </c>
      <c r="I338" s="49">
        <f>SUM(I326:J328, I332:I334)</f>
        <v>51</v>
      </c>
      <c r="J338" s="50"/>
      <c r="K338" s="5" t="s">
        <v>135</v>
      </c>
      <c r="L338" s="15">
        <f>SQRT(((50-J335)^2+(50-J336)^2+(50-J337)^2)/2)</f>
        <v>16.831588132092808</v>
      </c>
      <c r="M338" s="38"/>
      <c r="N338" s="46" t="s">
        <v>134</v>
      </c>
      <c r="O338" s="49">
        <f>SUM(O326:P328, O332:O334)</f>
        <v>70</v>
      </c>
      <c r="P338" s="50"/>
      <c r="Q338" s="5" t="s">
        <v>135</v>
      </c>
      <c r="R338" s="15">
        <f>SQRT(((50-P335)^2+(50-P336)^2+(50-P337)^2)/2)</f>
        <v>6.1199888955809225</v>
      </c>
      <c r="S338" s="38"/>
      <c r="T338" s="46" t="s">
        <v>134</v>
      </c>
      <c r="U338" s="49">
        <f>SUM(U326:V328, U332:U334)</f>
        <v>447</v>
      </c>
      <c r="V338" s="50"/>
      <c r="W338" s="5" t="s">
        <v>135</v>
      </c>
      <c r="X338" s="15">
        <f>SQRT(((50-V335)^2+(50-V336)^2+(50-V337)^2)/2)</f>
        <v>16.69547908520056</v>
      </c>
      <c r="Y338" s="38"/>
    </row>
    <row r="339" spans="2:25" ht="15" customHeight="1" x14ac:dyDescent="0.25">
      <c r="B339" s="47"/>
      <c r="C339" s="51"/>
      <c r="D339" s="52"/>
      <c r="E339" s="5" t="s">
        <v>136</v>
      </c>
      <c r="F339" s="15">
        <f>SQRT(((50-F335)^2+(50-F336)^2+(50-F337)^2)/2)</f>
        <v>9.2136967385601025</v>
      </c>
      <c r="G339" s="38"/>
      <c r="H339" s="47"/>
      <c r="I339" s="51"/>
      <c r="J339" s="52"/>
      <c r="K339" s="5" t="s">
        <v>136</v>
      </c>
      <c r="L339" s="15">
        <f>SQRT(((50-L335)^2+(50-L336)^2+(50-L337)^2)/2)</f>
        <v>3.6070042534710094</v>
      </c>
      <c r="M339" s="38"/>
      <c r="N339" s="47"/>
      <c r="O339" s="51"/>
      <c r="P339" s="52"/>
      <c r="Q339" s="5" t="s">
        <v>136</v>
      </c>
      <c r="R339" s="15">
        <f>SQRT(((50-R335)^2+(50-R336)^2+(50-R337)^2)/2)</f>
        <v>4.2849317804234612</v>
      </c>
      <c r="S339" s="38"/>
      <c r="T339" s="47"/>
      <c r="U339" s="51"/>
      <c r="V339" s="52"/>
      <c r="W339" s="5" t="s">
        <v>136</v>
      </c>
      <c r="X339" s="15">
        <f>SQRT(((50-X335)^2+(50-X336)^2+(50-X337)^2)/2)</f>
        <v>9.7422193112385926</v>
      </c>
      <c r="Y339" s="38"/>
    </row>
    <row r="340" spans="2:25" ht="15" customHeight="1" x14ac:dyDescent="0.25">
      <c r="B340" s="48"/>
      <c r="C340" s="53"/>
      <c r="D340" s="54"/>
      <c r="E340" s="5" t="s">
        <v>137</v>
      </c>
      <c r="F340" s="15">
        <f>SQRT(((2*F338^2)+(2*F339^2))/4)</f>
        <v>10.350788227914022</v>
      </c>
      <c r="G340" s="38"/>
      <c r="H340" s="48"/>
      <c r="I340" s="53"/>
      <c r="J340" s="54"/>
      <c r="K340" s="5" t="s">
        <v>137</v>
      </c>
      <c r="L340" s="15">
        <f>SQRT(((2*L338^2)+(2*L339^2))/4)</f>
        <v>12.171952159225844</v>
      </c>
      <c r="M340" s="38"/>
      <c r="N340" s="48"/>
      <c r="O340" s="53"/>
      <c r="P340" s="54"/>
      <c r="Q340" s="5" t="s">
        <v>137</v>
      </c>
      <c r="R340" s="15">
        <f>SQRT(((2*R338^2)+(2*R339^2))/4)</f>
        <v>5.2827504410542039</v>
      </c>
      <c r="S340" s="38"/>
      <c r="T340" s="48"/>
      <c r="U340" s="53"/>
      <c r="V340" s="54"/>
      <c r="W340" s="5" t="s">
        <v>137</v>
      </c>
      <c r="X340" s="15">
        <f>SQRT(((2*X338^2)+(2*X339^2))/4)</f>
        <v>13.668391620681627</v>
      </c>
      <c r="Y340" s="38"/>
    </row>
    <row r="341" spans="2:25" ht="15" customHeight="1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2:25" ht="15" customHeight="1" x14ac:dyDescent="0.25">
      <c r="B342" s="39" t="s">
        <v>270</v>
      </c>
      <c r="C342" s="39"/>
      <c r="D342" s="39"/>
      <c r="E342" s="39"/>
      <c r="F342" s="39"/>
      <c r="G342" s="38"/>
      <c r="H342" s="39" t="s">
        <v>271</v>
      </c>
      <c r="I342" s="39"/>
      <c r="J342" s="39"/>
      <c r="K342" s="39"/>
      <c r="L342" s="39"/>
      <c r="M342" s="38"/>
      <c r="N342" s="39" t="s">
        <v>272</v>
      </c>
      <c r="O342" s="39"/>
      <c r="P342" s="39"/>
      <c r="Q342" s="39"/>
      <c r="R342" s="39"/>
      <c r="S342" s="38"/>
      <c r="T342" s="39" t="s">
        <v>273</v>
      </c>
      <c r="U342" s="39"/>
      <c r="V342" s="39"/>
      <c r="W342" s="39"/>
      <c r="X342" s="39"/>
      <c r="Y342" s="38"/>
    </row>
    <row r="343" spans="2:25" ht="15" customHeight="1" x14ac:dyDescent="0.25">
      <c r="B343" s="2" t="s">
        <v>161</v>
      </c>
      <c r="C343" s="33">
        <v>116</v>
      </c>
      <c r="D343" s="34">
        <v>81</v>
      </c>
      <c r="E343" s="2" t="s">
        <v>167</v>
      </c>
      <c r="F343" s="16">
        <f>C343+D343+C345+D345+C349*2</f>
        <v>453</v>
      </c>
      <c r="G343" s="38"/>
      <c r="H343" s="2" t="s">
        <v>161</v>
      </c>
      <c r="I343" s="33">
        <v>67</v>
      </c>
      <c r="J343" s="34">
        <v>67</v>
      </c>
      <c r="K343" s="2" t="s">
        <v>167</v>
      </c>
      <c r="L343" s="16">
        <f>I343+J343+I345+J345+I349*2</f>
        <v>355</v>
      </c>
      <c r="M343" s="38"/>
      <c r="N343" s="2" t="s">
        <v>161</v>
      </c>
      <c r="O343" s="33">
        <v>20</v>
      </c>
      <c r="P343" s="34">
        <v>25</v>
      </c>
      <c r="Q343" s="2" t="s">
        <v>167</v>
      </c>
      <c r="R343" s="16">
        <f>O343+P343+O345+P345+O349*2</f>
        <v>100</v>
      </c>
      <c r="S343" s="38"/>
      <c r="T343" s="2" t="s">
        <v>161</v>
      </c>
      <c r="U343" s="33">
        <f>C241+I241+O241+U241+C258+I258+O258+U258+C275+I275+O275+U275+C292+I292+O292+U292+C309+I309+O309+U309+C326+I326+O326+U326+C343+I343+O343</f>
        <v>1211</v>
      </c>
      <c r="V343" s="34">
        <f t="shared" ref="V343:V345" si="132">D241+J241+P241+V241+D258+J258+P258+V258+D275+J275+P275+V275+D292+J292+P292+V292+D309+J309+P309+V309+D326+J326+P326+V326+D343+J343+P343</f>
        <v>1064</v>
      </c>
      <c r="W343" s="2" t="s">
        <v>167</v>
      </c>
      <c r="X343" s="16">
        <f>U343+V343+U345+V345+U349*2</f>
        <v>5510</v>
      </c>
      <c r="Y343" s="38"/>
    </row>
    <row r="344" spans="2:25" ht="15" customHeight="1" x14ac:dyDescent="0.25">
      <c r="B344" s="3" t="s">
        <v>162</v>
      </c>
      <c r="C344" s="35">
        <v>81</v>
      </c>
      <c r="D344" s="36">
        <v>56</v>
      </c>
      <c r="E344" s="3" t="s">
        <v>168</v>
      </c>
      <c r="F344" s="17">
        <f>SUM(C343:D344)+C350*2</f>
        <v>408</v>
      </c>
      <c r="G344" s="38"/>
      <c r="H344" s="3" t="s">
        <v>162</v>
      </c>
      <c r="I344" s="35">
        <v>64</v>
      </c>
      <c r="J344" s="36">
        <v>64</v>
      </c>
      <c r="K344" s="3" t="s">
        <v>168</v>
      </c>
      <c r="L344" s="17">
        <f>SUM(I343:J344)+I350*2</f>
        <v>370</v>
      </c>
      <c r="M344" s="38"/>
      <c r="N344" s="3" t="s">
        <v>162</v>
      </c>
      <c r="O344" s="35">
        <v>20</v>
      </c>
      <c r="P344" s="36">
        <v>12</v>
      </c>
      <c r="Q344" s="3" t="s">
        <v>168</v>
      </c>
      <c r="R344" s="17">
        <f>SUM(O343:P344)+O350*2</f>
        <v>103</v>
      </c>
      <c r="S344" s="38"/>
      <c r="T344" s="3" t="s">
        <v>162</v>
      </c>
      <c r="U344" s="35">
        <f t="shared" ref="U344:U345" si="133">C242+I242+O242+U242+C259+I259+O259+U259+C276+I276+O276+U276+C293+I293+O293+U293+C310+I310+O310+U310+C327+I327+O327+U327+C344+I344+O344</f>
        <v>1140</v>
      </c>
      <c r="V344" s="36">
        <f t="shared" si="132"/>
        <v>887</v>
      </c>
      <c r="W344" s="3" t="s">
        <v>168</v>
      </c>
      <c r="X344" s="17">
        <f>SUM(U343:V344)+U350*2</f>
        <v>6058</v>
      </c>
      <c r="Y344" s="38"/>
    </row>
    <row r="345" spans="2:25" ht="15" customHeight="1" x14ac:dyDescent="0.25">
      <c r="B345" s="4" t="s">
        <v>132</v>
      </c>
      <c r="C345" s="31">
        <v>54</v>
      </c>
      <c r="D345" s="32">
        <v>70</v>
      </c>
      <c r="E345" s="4" t="s">
        <v>169</v>
      </c>
      <c r="F345" s="18">
        <f>SUM(C344:D345)+C351*2</f>
        <v>295</v>
      </c>
      <c r="G345" s="38"/>
      <c r="H345" s="4" t="s">
        <v>132</v>
      </c>
      <c r="I345" s="31">
        <v>64</v>
      </c>
      <c r="J345" s="32">
        <v>59</v>
      </c>
      <c r="K345" s="4" t="s">
        <v>169</v>
      </c>
      <c r="L345" s="18">
        <f>SUM(I344:J345)+I351*2</f>
        <v>313</v>
      </c>
      <c r="M345" s="38"/>
      <c r="N345" s="4" t="s">
        <v>132</v>
      </c>
      <c r="O345" s="31">
        <v>19</v>
      </c>
      <c r="P345" s="32">
        <v>18</v>
      </c>
      <c r="Q345" s="4" t="s">
        <v>169</v>
      </c>
      <c r="R345" s="18">
        <f>SUM(O344:P345)+O351*2</f>
        <v>77</v>
      </c>
      <c r="S345" s="38"/>
      <c r="T345" s="4" t="s">
        <v>132</v>
      </c>
      <c r="U345" s="31">
        <f t="shared" si="133"/>
        <v>940</v>
      </c>
      <c r="V345" s="32">
        <f t="shared" si="132"/>
        <v>825</v>
      </c>
      <c r="W345" s="4" t="s">
        <v>169</v>
      </c>
      <c r="X345" s="18">
        <f>SUM(U344:V345)+U351*2</f>
        <v>4796</v>
      </c>
      <c r="Y345" s="38"/>
    </row>
    <row r="346" spans="2:25" ht="15" customHeight="1" x14ac:dyDescent="0.25">
      <c r="B346" s="2" t="s">
        <v>170</v>
      </c>
      <c r="C346" s="6">
        <f>C343/(C343+D343)*100</f>
        <v>58.883248730964468</v>
      </c>
      <c r="D346" s="7">
        <f>D343/(C343+D343)*100</f>
        <v>41.116751269035532</v>
      </c>
      <c r="E346" s="2" t="s">
        <v>171</v>
      </c>
      <c r="F346" s="12">
        <f>F343/SUM(F343:F345)*100</f>
        <v>39.186851211072664</v>
      </c>
      <c r="G346" s="38"/>
      <c r="H346" s="2" t="s">
        <v>170</v>
      </c>
      <c r="I346" s="6">
        <f>I343/(I343+J343)*100</f>
        <v>50</v>
      </c>
      <c r="J346" s="7">
        <f>J343/(I343+J343)*100</f>
        <v>50</v>
      </c>
      <c r="K346" s="2" t="s">
        <v>171</v>
      </c>
      <c r="L346" s="12">
        <f>L343/SUM(L343:L345)*100</f>
        <v>34.200385356454724</v>
      </c>
      <c r="M346" s="38"/>
      <c r="N346" s="2" t="s">
        <v>170</v>
      </c>
      <c r="O346" s="6">
        <f>O343/(O343+P343)*100</f>
        <v>44.444444444444443</v>
      </c>
      <c r="P346" s="7">
        <f>P343/(O343+P343)*100</f>
        <v>55.555555555555557</v>
      </c>
      <c r="Q346" s="2" t="s">
        <v>171</v>
      </c>
      <c r="R346" s="12">
        <f>R343/SUM(R343:R345)*100</f>
        <v>35.714285714285715</v>
      </c>
      <c r="S346" s="38"/>
      <c r="T346" s="2" t="s">
        <v>170</v>
      </c>
      <c r="U346" s="6">
        <f>U343/(U343+V343)*100</f>
        <v>53.230769230769226</v>
      </c>
      <c r="V346" s="7">
        <f>V343/(U343+V343)*100</f>
        <v>46.769230769230766</v>
      </c>
      <c r="W346" s="2" t="s">
        <v>171</v>
      </c>
      <c r="X346" s="12">
        <f>X343/SUM(X343:X345)*100</f>
        <v>33.671473967245177</v>
      </c>
      <c r="Y346" s="38"/>
    </row>
    <row r="347" spans="2:25" ht="15" customHeight="1" x14ac:dyDescent="0.25">
      <c r="B347" s="3" t="s">
        <v>172</v>
      </c>
      <c r="C347" s="8">
        <f>C344/(C344+D344)*100</f>
        <v>59.12408759124088</v>
      </c>
      <c r="D347" s="9">
        <f>D344/(C344+D344)*100</f>
        <v>40.875912408759127</v>
      </c>
      <c r="E347" s="3" t="s">
        <v>173</v>
      </c>
      <c r="F347" s="13">
        <f>F344/SUM(F343:F345)*100</f>
        <v>35.294117647058826</v>
      </c>
      <c r="G347" s="38"/>
      <c r="H347" s="3" t="s">
        <v>172</v>
      </c>
      <c r="I347" s="8">
        <f>I344/(I344+J344)*100</f>
        <v>50</v>
      </c>
      <c r="J347" s="9">
        <f>J344/(I344+J344)*100</f>
        <v>50</v>
      </c>
      <c r="K347" s="3" t="s">
        <v>173</v>
      </c>
      <c r="L347" s="13">
        <f>L344/SUM(L343:L345)*100</f>
        <v>35.645472061657038</v>
      </c>
      <c r="M347" s="38"/>
      <c r="N347" s="3" t="s">
        <v>172</v>
      </c>
      <c r="O347" s="8">
        <f>O344/(O344+P344)*100</f>
        <v>62.5</v>
      </c>
      <c r="P347" s="9">
        <f>P344/(O344+P344)*100</f>
        <v>37.5</v>
      </c>
      <c r="Q347" s="3" t="s">
        <v>173</v>
      </c>
      <c r="R347" s="13">
        <f>R344/SUM(R343:R345)*100</f>
        <v>36.785714285714292</v>
      </c>
      <c r="S347" s="38"/>
      <c r="T347" s="3" t="s">
        <v>172</v>
      </c>
      <c r="U347" s="8">
        <f>U344/(U344+V344)*100</f>
        <v>56.240749876665021</v>
      </c>
      <c r="V347" s="9">
        <f>V344/(U344+V344)*100</f>
        <v>43.759250123334972</v>
      </c>
      <c r="W347" s="3" t="s">
        <v>173</v>
      </c>
      <c r="X347" s="13">
        <f>X344/SUM(X343:X345)*100</f>
        <v>37.020288438034711</v>
      </c>
      <c r="Y347" s="38"/>
    </row>
    <row r="348" spans="2:25" ht="15" customHeight="1" x14ac:dyDescent="0.25">
      <c r="B348" s="4" t="s">
        <v>174</v>
      </c>
      <c r="C348" s="10">
        <f>C345/(C345+D345)*100</f>
        <v>43.548387096774192</v>
      </c>
      <c r="D348" s="11">
        <f>D345/(C345+D345)*100</f>
        <v>56.451612903225815</v>
      </c>
      <c r="E348" s="4" t="s">
        <v>175</v>
      </c>
      <c r="F348" s="14">
        <f>F345/SUM(F343:F345)*100</f>
        <v>25.519031141868513</v>
      </c>
      <c r="G348" s="38"/>
      <c r="H348" s="4" t="s">
        <v>174</v>
      </c>
      <c r="I348" s="10">
        <f>I345/(I345+J345)*100</f>
        <v>52.032520325203258</v>
      </c>
      <c r="J348" s="11">
        <f>J345/(I345+J345)*100</f>
        <v>47.967479674796749</v>
      </c>
      <c r="K348" s="4" t="s">
        <v>175</v>
      </c>
      <c r="L348" s="14">
        <f>L345/SUM(L343:L345)*100</f>
        <v>30.154142581888248</v>
      </c>
      <c r="M348" s="38"/>
      <c r="N348" s="4" t="s">
        <v>174</v>
      </c>
      <c r="O348" s="10">
        <f>O345/(O345+P345)*100</f>
        <v>51.351351351351347</v>
      </c>
      <c r="P348" s="11">
        <f>P345/(O345+P345)*100</f>
        <v>48.648648648648653</v>
      </c>
      <c r="Q348" s="4" t="s">
        <v>175</v>
      </c>
      <c r="R348" s="14">
        <f>R345/SUM(R343:R345)*100</f>
        <v>27.500000000000004</v>
      </c>
      <c r="S348" s="38"/>
      <c r="T348" s="4" t="s">
        <v>174</v>
      </c>
      <c r="U348" s="10">
        <f>U345/(U345+V345)*100</f>
        <v>53.257790368271948</v>
      </c>
      <c r="V348" s="11">
        <f>V345/(U345+V345)*100</f>
        <v>46.742209631728045</v>
      </c>
      <c r="W348" s="4" t="s">
        <v>175</v>
      </c>
      <c r="X348" s="14">
        <f>X345/SUM(X343:X345)*100</f>
        <v>29.308237594720115</v>
      </c>
      <c r="Y348" s="38"/>
    </row>
    <row r="349" spans="2:25" ht="15" customHeight="1" x14ac:dyDescent="0.25">
      <c r="B349" s="2" t="s">
        <v>176</v>
      </c>
      <c r="C349" s="40">
        <v>66</v>
      </c>
      <c r="D349" s="41"/>
      <c r="E349" s="2" t="s">
        <v>177</v>
      </c>
      <c r="F349" s="12">
        <f>SQRT(5+F343)/SQRT(5+F344)*((5+C343)/(5+D343))</f>
        <v>1.4816466118840641</v>
      </c>
      <c r="G349" s="38"/>
      <c r="H349" s="2" t="s">
        <v>176</v>
      </c>
      <c r="I349" s="40">
        <v>49</v>
      </c>
      <c r="J349" s="41"/>
      <c r="K349" s="2" t="s">
        <v>177</v>
      </c>
      <c r="L349" s="12">
        <f>SQRT(5+L343)/SQRT(5+L344)*((5+I343)/(5+J343))</f>
        <v>0.97979589711327131</v>
      </c>
      <c r="M349" s="38"/>
      <c r="N349" s="2" t="s">
        <v>176</v>
      </c>
      <c r="O349" s="40">
        <v>9</v>
      </c>
      <c r="P349" s="41"/>
      <c r="Q349" s="2" t="s">
        <v>177</v>
      </c>
      <c r="R349" s="12">
        <f>SQRT(5+R343)/SQRT(5+R344)*((5+O343)/(5+P343))</f>
        <v>0.82167774765272439</v>
      </c>
      <c r="S349" s="38"/>
      <c r="T349" s="2" t="s">
        <v>176</v>
      </c>
      <c r="U349" s="40">
        <f t="shared" ref="U349:V349" si="134">C247+I247+O247+U247+C264+I264+O264+U264+C281+I281+O281+U281+C298+I298+O298+U298+C315+I315+O315+U315+C332+I332+O332+U332+C349+I349+O349</f>
        <v>735</v>
      </c>
      <c r="V349" s="41">
        <f t="shared" si="134"/>
        <v>0</v>
      </c>
      <c r="W349" s="2" t="s">
        <v>177</v>
      </c>
      <c r="X349" s="12">
        <f>SQRT(5+X343)/SQRT(5+X344)*((5+U343)/(5+V343))</f>
        <v>1.0848878464353968</v>
      </c>
      <c r="Y349" s="38"/>
    </row>
    <row r="350" spans="2:25" ht="15" customHeight="1" x14ac:dyDescent="0.25">
      <c r="B350" s="3" t="s">
        <v>178</v>
      </c>
      <c r="C350" s="42">
        <v>37</v>
      </c>
      <c r="D350" s="43"/>
      <c r="E350" s="3" t="s">
        <v>179</v>
      </c>
      <c r="F350" s="13">
        <f>SQRT(5+F344)/SQRT(5+F345)*((5+C344)/(5+D344))</f>
        <v>1.6541809486170835</v>
      </c>
      <c r="G350" s="38"/>
      <c r="H350" s="3" t="s">
        <v>178</v>
      </c>
      <c r="I350" s="42">
        <v>54</v>
      </c>
      <c r="J350" s="43"/>
      <c r="K350" s="3" t="s">
        <v>179</v>
      </c>
      <c r="L350" s="13">
        <f>SQRT(5+L344)/SQRT(5+L345)*((5+I344)/(5+J344))</f>
        <v>1.0859306069076735</v>
      </c>
      <c r="M350" s="38"/>
      <c r="N350" s="3" t="s">
        <v>178</v>
      </c>
      <c r="O350" s="42">
        <v>13</v>
      </c>
      <c r="P350" s="43"/>
      <c r="Q350" s="3" t="s">
        <v>179</v>
      </c>
      <c r="R350" s="13">
        <f>SQRT(5+R344)/SQRT(5+R345)*((5+O344)/(5+P344))</f>
        <v>1.6877030639911899</v>
      </c>
      <c r="S350" s="38"/>
      <c r="T350" s="3" t="s">
        <v>178</v>
      </c>
      <c r="U350" s="42">
        <f t="shared" ref="U350:V350" si="135">C248+I248+O248+U248+C265+I265+O265+U265+C282+I282+O282+U282+C299+I299+O299+U299+C316+I316+O316+U316+C333+I333+O333+U333+C350+I350+O350</f>
        <v>878</v>
      </c>
      <c r="V350" s="43">
        <f t="shared" si="135"/>
        <v>0</v>
      </c>
      <c r="W350" s="3" t="s">
        <v>179</v>
      </c>
      <c r="X350" s="13">
        <f>SQRT(5+X344)/SQRT(5+X345)*((5+U344)/(5+V344))</f>
        <v>1.4425091062118853</v>
      </c>
      <c r="Y350" s="38"/>
    </row>
    <row r="351" spans="2:25" ht="15" customHeight="1" x14ac:dyDescent="0.25">
      <c r="B351" s="4" t="s">
        <v>180</v>
      </c>
      <c r="C351" s="44">
        <v>17</v>
      </c>
      <c r="D351" s="45"/>
      <c r="E351" s="4" t="s">
        <v>181</v>
      </c>
      <c r="F351" s="14">
        <f>SQRT(5+F345)/SQRT(5+F343)*((5+C345)/(5+D345))</f>
        <v>0.63667623090433056</v>
      </c>
      <c r="G351" s="38"/>
      <c r="H351" s="4" t="s">
        <v>180</v>
      </c>
      <c r="I351" s="44">
        <v>31</v>
      </c>
      <c r="J351" s="45"/>
      <c r="K351" s="4" t="s">
        <v>181</v>
      </c>
      <c r="L351" s="14">
        <f>SQRT(5+L345)/SQRT(5+L343)*((5+I345)/(5+J345))</f>
        <v>1.0132845629282772</v>
      </c>
      <c r="M351" s="38"/>
      <c r="N351" s="4" t="s">
        <v>180</v>
      </c>
      <c r="O351" s="44">
        <v>4</v>
      </c>
      <c r="P351" s="45"/>
      <c r="Q351" s="4" t="s">
        <v>181</v>
      </c>
      <c r="R351" s="14">
        <f>SQRT(5+R345)/SQRT(5+R343)*((5+O345)/(5+P345))</f>
        <v>0.92213749741412554</v>
      </c>
      <c r="S351" s="38"/>
      <c r="T351" s="4" t="s">
        <v>180</v>
      </c>
      <c r="U351" s="44">
        <f t="shared" ref="U351:V351" si="136">C249+I249+O249+U249+C266+I266+O266+U266+C283+I283+O283+U283+C300+I300+O300+U300+C317+I317+O317+U317+C334+I334+O334+U334+C351+I351+O351</f>
        <v>502</v>
      </c>
      <c r="V351" s="45">
        <f t="shared" si="136"/>
        <v>0</v>
      </c>
      <c r="W351" s="4" t="s">
        <v>181</v>
      </c>
      <c r="X351" s="14">
        <f>SQRT(5+X345)/SQRT(5+X343)*((5+U345)/(5+V345))</f>
        <v>1.0622990931371186</v>
      </c>
      <c r="Y351" s="38"/>
    </row>
    <row r="352" spans="2:25" ht="15" customHeight="1" x14ac:dyDescent="0.25">
      <c r="B352" s="2" t="s">
        <v>161</v>
      </c>
      <c r="C352" s="6">
        <f>(100*F349)/(1+F349)</f>
        <v>59.704174026583068</v>
      </c>
      <c r="D352" s="7">
        <f>100-C352</f>
        <v>40.295825973416932</v>
      </c>
      <c r="E352" s="2" t="s">
        <v>130</v>
      </c>
      <c r="F352" s="7">
        <f>(C352+D354)/2</f>
        <v>60.401806655992615</v>
      </c>
      <c r="G352" s="38"/>
      <c r="H352" s="2" t="s">
        <v>161</v>
      </c>
      <c r="I352" s="6">
        <f>(100*L349)/(1+L349)</f>
        <v>49.489742783178102</v>
      </c>
      <c r="J352" s="7">
        <f>100-I352</f>
        <v>50.510257216821898</v>
      </c>
      <c r="K352" s="2" t="s">
        <v>130</v>
      </c>
      <c r="L352" s="7">
        <f>(I352+J354)/2</f>
        <v>49.579910074484488</v>
      </c>
      <c r="M352" s="38"/>
      <c r="N352" s="2" t="s">
        <v>161</v>
      </c>
      <c r="O352" s="6">
        <f>(100*R349)/(1+R349)</f>
        <v>45.105548921123727</v>
      </c>
      <c r="P352" s="7">
        <f>100-O352</f>
        <v>54.894451078876273</v>
      </c>
      <c r="Q352" s="2" t="s">
        <v>130</v>
      </c>
      <c r="R352" s="7">
        <f>(O352+P354)/2</f>
        <v>48.565481703027913</v>
      </c>
      <c r="S352" s="38"/>
      <c r="T352" s="2" t="s">
        <v>161</v>
      </c>
      <c r="U352" s="6">
        <f>(100*X349)/(1+X349)</f>
        <v>52.035789277119456</v>
      </c>
      <c r="V352" s="7">
        <f>100-U352</f>
        <v>47.964210722880544</v>
      </c>
      <c r="W352" s="2" t="s">
        <v>130</v>
      </c>
      <c r="X352" s="7">
        <f>(U352+V354)/2</f>
        <v>50.262680550743411</v>
      </c>
      <c r="Y352" s="38"/>
    </row>
    <row r="353" spans="2:25" ht="15" customHeight="1" x14ac:dyDescent="0.25">
      <c r="B353" s="3" t="s">
        <v>162</v>
      </c>
      <c r="C353" s="8">
        <f>(100*F350)/(1+F350)</f>
        <v>62.323593629852802</v>
      </c>
      <c r="D353" s="9">
        <f t="shared" ref="D353:D354" si="137">100-C353</f>
        <v>37.676406370147198</v>
      </c>
      <c r="E353" s="3" t="s">
        <v>131</v>
      </c>
      <c r="F353" s="9">
        <f>(D352+C353)/2</f>
        <v>51.309709801634867</v>
      </c>
      <c r="G353" s="38"/>
      <c r="H353" s="3" t="s">
        <v>162</v>
      </c>
      <c r="I353" s="8">
        <f>(100*L350)/(1+L350)</f>
        <v>52.059766672561139</v>
      </c>
      <c r="J353" s="9">
        <f t="shared" ref="J353:J354" si="138">100-I353</f>
        <v>47.940233327438861</v>
      </c>
      <c r="K353" s="3" t="s">
        <v>131</v>
      </c>
      <c r="L353" s="9">
        <f>(J352+I353)/2</f>
        <v>51.285011944691519</v>
      </c>
      <c r="M353" s="38"/>
      <c r="N353" s="3" t="s">
        <v>162</v>
      </c>
      <c r="O353" s="8">
        <f>(100*R350)/(1+R350)</f>
        <v>62.793508948305536</v>
      </c>
      <c r="P353" s="9">
        <f t="shared" ref="P353:P354" si="139">100-O353</f>
        <v>37.206491051694464</v>
      </c>
      <c r="Q353" s="3" t="s">
        <v>131</v>
      </c>
      <c r="R353" s="9">
        <f>(P352+O353)/2</f>
        <v>58.843980013590908</v>
      </c>
      <c r="S353" s="38"/>
      <c r="T353" s="3" t="s">
        <v>162</v>
      </c>
      <c r="U353" s="8">
        <f>(100*X350)/(1+X350)</f>
        <v>59.058494502363956</v>
      </c>
      <c r="V353" s="9">
        <f t="shared" ref="V353:V354" si="140">100-U353</f>
        <v>40.941505497636044</v>
      </c>
      <c r="W353" s="3" t="s">
        <v>131</v>
      </c>
      <c r="X353" s="9">
        <f>(V352+U353)/2</f>
        <v>53.511352612622247</v>
      </c>
      <c r="Y353" s="38"/>
    </row>
    <row r="354" spans="2:25" ht="15" customHeight="1" x14ac:dyDescent="0.25">
      <c r="B354" s="4" t="s">
        <v>132</v>
      </c>
      <c r="C354" s="10">
        <f>(100*F351)/(1+F351)</f>
        <v>38.90056071459783</v>
      </c>
      <c r="D354" s="11">
        <f t="shared" si="137"/>
        <v>61.09943928540217</v>
      </c>
      <c r="E354" s="4" t="s">
        <v>133</v>
      </c>
      <c r="F354" s="11">
        <f>(D353+C354)/2</f>
        <v>38.288483542372518</v>
      </c>
      <c r="G354" s="38"/>
      <c r="H354" s="4" t="s">
        <v>132</v>
      </c>
      <c r="I354" s="10">
        <f>(100*L351)/(1+L351)</f>
        <v>50.329922634209133</v>
      </c>
      <c r="J354" s="11">
        <f t="shared" si="138"/>
        <v>49.670077365790867</v>
      </c>
      <c r="K354" s="4" t="s">
        <v>133</v>
      </c>
      <c r="L354" s="11">
        <f>(J353+I354)/2</f>
        <v>49.135077980823993</v>
      </c>
      <c r="M354" s="38"/>
      <c r="N354" s="4" t="s">
        <v>132</v>
      </c>
      <c r="O354" s="10">
        <f>(100*R351)/(1+R351)</f>
        <v>47.974585515067893</v>
      </c>
      <c r="P354" s="11">
        <f t="shared" si="139"/>
        <v>52.025414484932107</v>
      </c>
      <c r="Q354" s="4" t="s">
        <v>133</v>
      </c>
      <c r="R354" s="11">
        <f>(P353+O354)/2</f>
        <v>42.590538283381179</v>
      </c>
      <c r="S354" s="38"/>
      <c r="T354" s="4" t="s">
        <v>132</v>
      </c>
      <c r="U354" s="10">
        <f>(100*X351)/(1+X351)</f>
        <v>51.510428175632626</v>
      </c>
      <c r="V354" s="11">
        <f t="shared" si="140"/>
        <v>48.489571824367374</v>
      </c>
      <c r="W354" s="4" t="s">
        <v>133</v>
      </c>
      <c r="X354" s="11">
        <f>(V353+U354)/2</f>
        <v>46.225966836634335</v>
      </c>
      <c r="Y354" s="38"/>
    </row>
    <row r="355" spans="2:25" ht="15" customHeight="1" x14ac:dyDescent="0.25">
      <c r="B355" s="46" t="s">
        <v>134</v>
      </c>
      <c r="C355" s="49">
        <f>SUM(C343:D345, C349:C351)</f>
        <v>578</v>
      </c>
      <c r="D355" s="50"/>
      <c r="E355" s="5" t="s">
        <v>135</v>
      </c>
      <c r="F355" s="15">
        <f>SQRT(((50-D352)^2+(50-D353)^2+(50-D354)^2)/2)</f>
        <v>13.587485159923579</v>
      </c>
      <c r="G355" s="38"/>
      <c r="H355" s="46" t="s">
        <v>15</v>
      </c>
      <c r="I355" s="49">
        <f>SUM(I343:J345, I349:I351)</f>
        <v>519</v>
      </c>
      <c r="J355" s="50"/>
      <c r="K355" s="5" t="s">
        <v>16</v>
      </c>
      <c r="L355" s="15">
        <f>SQRT(((50-J352)^2+(50-J353)^2+(50-J354)^2)/2)</f>
        <v>1.5185272663465594</v>
      </c>
      <c r="M355" s="38"/>
      <c r="N355" s="46" t="s">
        <v>15</v>
      </c>
      <c r="O355" s="49">
        <f>SUM(O343:P345, O349:O351)</f>
        <v>140</v>
      </c>
      <c r="P355" s="50"/>
      <c r="Q355" s="5" t="s">
        <v>16</v>
      </c>
      <c r="R355" s="15">
        <f>SQRT(((50-P352)^2+(50-P353)^2+(50-P354)^2)/2)</f>
        <v>9.7911139920251102</v>
      </c>
      <c r="S355" s="38"/>
      <c r="T355" s="46" t="s">
        <v>15</v>
      </c>
      <c r="U355" s="49">
        <f>SUM(U343:V345, U349:U351)</f>
        <v>8182</v>
      </c>
      <c r="V355" s="50"/>
      <c r="W355" s="5" t="s">
        <v>16</v>
      </c>
      <c r="X355" s="15">
        <f>SQRT(((50-V352)^2+(50-V353)^2+(50-V354)^2)/2)</f>
        <v>6.6513966166489231</v>
      </c>
      <c r="Y355" s="38"/>
    </row>
    <row r="356" spans="2:25" ht="15" customHeight="1" x14ac:dyDescent="0.25">
      <c r="B356" s="47"/>
      <c r="C356" s="51"/>
      <c r="D356" s="52"/>
      <c r="E356" s="5" t="s">
        <v>17</v>
      </c>
      <c r="F356" s="15">
        <f>SQRT(((50-F352)^2+(50-F353)^2+(50-F354)^2)/2)</f>
        <v>11.114687112339917</v>
      </c>
      <c r="G356" s="38"/>
      <c r="H356" s="47"/>
      <c r="I356" s="51"/>
      <c r="J356" s="52"/>
      <c r="K356" s="5" t="s">
        <v>17</v>
      </c>
      <c r="L356" s="15">
        <f>SQRT(((50-L352)^2+(50-L353)^2+(50-L354)^2)/2)</f>
        <v>1.1348615207978037</v>
      </c>
      <c r="M356" s="38"/>
      <c r="N356" s="47"/>
      <c r="O356" s="51"/>
      <c r="P356" s="52"/>
      <c r="Q356" s="5" t="s">
        <v>17</v>
      </c>
      <c r="R356" s="15">
        <f>SQRT(((50-R352)^2+(50-R353)^2+(50-R354)^2)/2)</f>
        <v>8.2211297324389392</v>
      </c>
      <c r="S356" s="38"/>
      <c r="T356" s="47"/>
      <c r="U356" s="51"/>
      <c r="V356" s="52"/>
      <c r="W356" s="5" t="s">
        <v>17</v>
      </c>
      <c r="X356" s="15">
        <f>SQRT(((50-X352)^2+(50-X353)^2+(50-X354)^2)/2)</f>
        <v>3.6497893473522409</v>
      </c>
      <c r="Y356" s="38"/>
    </row>
    <row r="357" spans="2:25" ht="15" customHeight="1" x14ac:dyDescent="0.25">
      <c r="B357" s="48"/>
      <c r="C357" s="53"/>
      <c r="D357" s="54"/>
      <c r="E357" s="5" t="s">
        <v>72</v>
      </c>
      <c r="F357" s="15">
        <f>SQRT(((2*F355^2)+(2*F356^2))/4)</f>
        <v>12.412816412409363</v>
      </c>
      <c r="G357" s="38"/>
      <c r="H357" s="48"/>
      <c r="I357" s="53"/>
      <c r="J357" s="54"/>
      <c r="K357" s="5" t="s">
        <v>72</v>
      </c>
      <c r="L357" s="15">
        <f>SQRT(((2*L355^2)+(2*L356^2))/4)</f>
        <v>1.3404916504822881</v>
      </c>
      <c r="M357" s="38"/>
      <c r="N357" s="48"/>
      <c r="O357" s="53"/>
      <c r="P357" s="54"/>
      <c r="Q357" s="5" t="s">
        <v>72</v>
      </c>
      <c r="R357" s="15">
        <f>SQRT(((2*R355^2)+(2*R356^2))/4)</f>
        <v>9.0402678965399428</v>
      </c>
      <c r="S357" s="38"/>
      <c r="T357" s="48"/>
      <c r="U357" s="53"/>
      <c r="V357" s="54"/>
      <c r="W357" s="5" t="s">
        <v>72</v>
      </c>
      <c r="X357" s="15">
        <f>SQRT(((2*X355^2)+(2*X356^2))/4)</f>
        <v>5.3647944616739345</v>
      </c>
      <c r="Y357" s="38"/>
    </row>
    <row r="358" spans="2:25" ht="15" customHeight="1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2:25" ht="15" customHeight="1" x14ac:dyDescent="0.25">
      <c r="B359" s="39" t="s">
        <v>93</v>
      </c>
      <c r="C359" s="39"/>
      <c r="D359" s="39"/>
      <c r="E359" s="39"/>
      <c r="F359" s="39"/>
      <c r="H359" s="39" t="s">
        <v>274</v>
      </c>
      <c r="I359" s="39"/>
      <c r="J359" s="39"/>
      <c r="K359" s="39"/>
      <c r="L359" s="39"/>
    </row>
    <row r="360" spans="2:25" ht="15" customHeight="1" x14ac:dyDescent="0.25">
      <c r="B360" s="2" t="s">
        <v>161</v>
      </c>
      <c r="C360" s="33">
        <f>'Lesser than 50'!C139+'Lesser than 50'!I139+'Lesser than 50'!O139+'Lesser than 50'!U139+'Lesser than 50'!C156+'Lesser than 50'!I156+'Lesser than 50'!O156+'Lesser than 50'!U156+'Lesser than 50'!C173+'Lesser than 50'!I173+'Lesser than 50'!O173+'Lesser than 50'!U173</f>
        <v>40</v>
      </c>
      <c r="D360" s="34">
        <f>'Lesser than 50'!D139+'Lesser than 50'!J139+'Lesser than 50'!P139+'Lesser than 50'!V139+'Lesser than 50'!D156+'Lesser than 50'!J156+'Lesser than 50'!P156+'Lesser than 50'!V156+'Lesser than 50'!D173+'Lesser than 50'!J173+'Lesser than 50'!P173+'Lesser than 50'!V173</f>
        <v>41</v>
      </c>
      <c r="E360" s="2" t="s">
        <v>167</v>
      </c>
      <c r="F360" s="16">
        <f>C360+D360+C362+D362+C366*2</f>
        <v>217</v>
      </c>
      <c r="H360" s="2" t="s">
        <v>275</v>
      </c>
      <c r="I360" s="33">
        <f>U343+Official!C360</f>
        <v>1251</v>
      </c>
      <c r="J360" s="34">
        <f>V343+Official!D360</f>
        <v>1105</v>
      </c>
      <c r="K360" s="2" t="s">
        <v>276</v>
      </c>
      <c r="L360" s="16">
        <f>I360+J360+I362+J362+I366*2</f>
        <v>5727</v>
      </c>
    </row>
    <row r="361" spans="2:25" ht="15" customHeight="1" x14ac:dyDescent="0.25">
      <c r="B361" s="3" t="s">
        <v>162</v>
      </c>
      <c r="C361" s="35">
        <f>'Lesser than 50'!C140+'Lesser than 50'!I140+'Lesser than 50'!O140+'Lesser than 50'!U140+'Lesser than 50'!C157+'Lesser than 50'!I157+'Lesser than 50'!O157+'Lesser than 50'!U157+'Lesser than 50'!C174+'Lesser than 50'!I174+'Lesser than 50'!O174+'Lesser than 50'!U174</f>
        <v>42</v>
      </c>
      <c r="D361" s="36">
        <f>'Lesser than 50'!D140+'Lesser than 50'!J140+'Lesser than 50'!P140+'Lesser than 50'!V140+'Lesser than 50'!D157+'Lesser than 50'!J157+'Lesser than 50'!P157+'Lesser than 50'!V157+'Lesser than 50'!D174+'Lesser than 50'!J174+'Lesser than 50'!P174+'Lesser than 50'!V174</f>
        <v>29</v>
      </c>
      <c r="E361" s="3" t="s">
        <v>168</v>
      </c>
      <c r="F361" s="17">
        <f>SUM(C360:D361)+C367*2</f>
        <v>258</v>
      </c>
      <c r="H361" s="3" t="s">
        <v>277</v>
      </c>
      <c r="I361" s="35">
        <f>U344+Official!C361</f>
        <v>1182</v>
      </c>
      <c r="J361" s="36">
        <f>V344+Official!D361</f>
        <v>916</v>
      </c>
      <c r="K361" s="3" t="s">
        <v>278</v>
      </c>
      <c r="L361" s="17">
        <f>SUM(I360:J361)+I367*2</f>
        <v>6316</v>
      </c>
    </row>
    <row r="362" spans="2:25" ht="15" customHeight="1" x14ac:dyDescent="0.25">
      <c r="B362" s="4" t="s">
        <v>132</v>
      </c>
      <c r="C362" s="31">
        <f>'Lesser than 50'!C141+'Lesser than 50'!I141+'Lesser than 50'!O141+'Lesser than 50'!U141+'Lesser than 50'!C158+'Lesser than 50'!I158+'Lesser than 50'!O158+'Lesser than 50'!U158+'Lesser than 50'!C175+'Lesser than 50'!I175+'Lesser than 50'!O175+'Lesser than 50'!U175</f>
        <v>31</v>
      </c>
      <c r="D362" s="32">
        <f>'Lesser than 50'!D141+'Lesser than 50'!J141+'Lesser than 50'!P141+'Lesser than 50'!V141+'Lesser than 50'!D158+'Lesser than 50'!J158+'Lesser than 50'!P158+'Lesser than 50'!V158+'Lesser than 50'!D175+'Lesser than 50'!J175+'Lesser than 50'!P175+'Lesser than 50'!V175</f>
        <v>37</v>
      </c>
      <c r="E362" s="4" t="s">
        <v>169</v>
      </c>
      <c r="F362" s="18">
        <f>SUM(C361:D362)+C368*2</f>
        <v>259</v>
      </c>
      <c r="H362" s="4" t="s">
        <v>279</v>
      </c>
      <c r="I362" s="31">
        <f>U345+Official!C362</f>
        <v>971</v>
      </c>
      <c r="J362" s="32">
        <f>V345+Official!D362</f>
        <v>862</v>
      </c>
      <c r="K362" s="4" t="s">
        <v>280</v>
      </c>
      <c r="L362" s="18">
        <f>SUM(I361:J362)+I368*2</f>
        <v>5055</v>
      </c>
    </row>
    <row r="363" spans="2:25" ht="15" customHeight="1" x14ac:dyDescent="0.25">
      <c r="B363" s="2" t="s">
        <v>170</v>
      </c>
      <c r="C363" s="6">
        <f>C360/(C360+D360)*100</f>
        <v>49.382716049382715</v>
      </c>
      <c r="D363" s="7">
        <f>D360/(C360+D360)*100</f>
        <v>50.617283950617285</v>
      </c>
      <c r="E363" s="2" t="s">
        <v>171</v>
      </c>
      <c r="F363" s="12">
        <f>F360/SUM(F360:F362)*100</f>
        <v>29.564032697547681</v>
      </c>
      <c r="H363" s="2" t="s">
        <v>281</v>
      </c>
      <c r="I363" s="6">
        <f>I360/(I360+J360)*100</f>
        <v>53.098471986417664</v>
      </c>
      <c r="J363" s="7">
        <f>J360/(I360+J360)*100</f>
        <v>46.901528013582343</v>
      </c>
      <c r="K363" s="2" t="s">
        <v>282</v>
      </c>
      <c r="L363" s="12">
        <f>L360/SUM(L360:L362)*100</f>
        <v>33.495145631067963</v>
      </c>
    </row>
    <row r="364" spans="2:25" ht="15" customHeight="1" x14ac:dyDescent="0.25">
      <c r="B364" s="3" t="s">
        <v>172</v>
      </c>
      <c r="C364" s="8">
        <f>C361/(C361+D361)*100</f>
        <v>59.154929577464785</v>
      </c>
      <c r="D364" s="9">
        <f>D361/(C361+D361)*100</f>
        <v>40.845070422535215</v>
      </c>
      <c r="E364" s="3" t="s">
        <v>173</v>
      </c>
      <c r="F364" s="13">
        <f>F361/SUM(F360:F362)*100</f>
        <v>35.14986376021799</v>
      </c>
      <c r="H364" s="3" t="s">
        <v>283</v>
      </c>
      <c r="I364" s="8">
        <f>I361/(I361+J361)*100</f>
        <v>56.3393708293613</v>
      </c>
      <c r="J364" s="9">
        <f>J361/(I361+J361)*100</f>
        <v>43.660629170638707</v>
      </c>
      <c r="K364" s="3" t="s">
        <v>284</v>
      </c>
      <c r="L364" s="13">
        <f>L361/SUM(L360:L362)*100</f>
        <v>36.939992981635278</v>
      </c>
    </row>
    <row r="365" spans="2:25" ht="15" customHeight="1" x14ac:dyDescent="0.25">
      <c r="B365" s="4" t="s">
        <v>174</v>
      </c>
      <c r="C365" s="10">
        <f>C362/(C362+D362)*100</f>
        <v>45.588235294117645</v>
      </c>
      <c r="D365" s="11">
        <f>D362/(C362+D362)*100</f>
        <v>54.411764705882348</v>
      </c>
      <c r="E365" s="4" t="s">
        <v>175</v>
      </c>
      <c r="F365" s="14">
        <f>F362/SUM(F360:F362)*100</f>
        <v>35.286103542234329</v>
      </c>
      <c r="H365" s="4" t="s">
        <v>285</v>
      </c>
      <c r="I365" s="10">
        <f>I362/(I362+J362)*100</f>
        <v>52.973267866884889</v>
      </c>
      <c r="J365" s="11">
        <f>J362/(I362+J362)*100</f>
        <v>47.026732133115111</v>
      </c>
      <c r="K365" s="4" t="s">
        <v>286</v>
      </c>
      <c r="L365" s="14">
        <f>L362/SUM(L360:L362)*100</f>
        <v>29.564861387296759</v>
      </c>
    </row>
    <row r="366" spans="2:25" ht="15" customHeight="1" x14ac:dyDescent="0.25">
      <c r="B366" s="2" t="s">
        <v>176</v>
      </c>
      <c r="C366" s="40">
        <f>'Lesser than 50'!C145+'Lesser than 50'!I145+'Lesser than 50'!O145+'Lesser than 50'!U145+'Lesser than 50'!C162+'Lesser than 50'!I162+'Lesser than 50'!O162+'Lesser than 50'!U162+'Lesser than 50'!C179+'Lesser than 50'!I179+'Lesser than 50'!O179+'Lesser than 50'!U179</f>
        <v>34</v>
      </c>
      <c r="D366" s="41">
        <f>'Lesser than 50'!D145+'Lesser than 50'!J145+'Lesser than 50'!P145+'Lesser than 50'!V145+'Lesser than 50'!D162+'Lesser than 50'!J162+'Lesser than 50'!P162+'Lesser than 50'!V162+'Lesser than 50'!D179+'Lesser than 50'!J179+'Lesser than 50'!P179+'Lesser than 50'!V179</f>
        <v>0</v>
      </c>
      <c r="E366" s="2" t="s">
        <v>177</v>
      </c>
      <c r="F366" s="12">
        <f>SQRT(5+F360)/SQRT(5+F361)*((5+C360)/(5+D360))</f>
        <v>0.89877978333871089</v>
      </c>
      <c r="H366" s="2" t="s">
        <v>287</v>
      </c>
      <c r="I366" s="40">
        <f>U349+Official!C366</f>
        <v>769</v>
      </c>
      <c r="J366" s="41">
        <f>V349+Official!D366</f>
        <v>0</v>
      </c>
      <c r="K366" s="2" t="s">
        <v>288</v>
      </c>
      <c r="L366" s="12">
        <f>SQRT(5+L360)/SQRT(5+L361)*((5+I360)/(5+J360))</f>
        <v>1.0775237623305949</v>
      </c>
    </row>
    <row r="367" spans="2:25" ht="15" customHeight="1" x14ac:dyDescent="0.25">
      <c r="B367" s="3" t="s">
        <v>178</v>
      </c>
      <c r="C367" s="42">
        <f>'Lesser than 50'!C146+'Lesser than 50'!I146+'Lesser than 50'!O146+'Lesser than 50'!U146+'Lesser than 50'!C163+'Lesser than 50'!I163+'Lesser than 50'!O163+'Lesser than 50'!U163+'Lesser than 50'!C180+'Lesser than 50'!I180+'Lesser than 50'!O180+'Lesser than 50'!U180</f>
        <v>53</v>
      </c>
      <c r="D367" s="43">
        <f>'Lesser than 50'!D146+'Lesser than 50'!J146+'Lesser than 50'!P146+'Lesser than 50'!V146+'Lesser than 50'!D163+'Lesser than 50'!J163+'Lesser than 50'!P163+'Lesser than 50'!V163+'Lesser than 50'!D180+'Lesser than 50'!J180+'Lesser than 50'!P180+'Lesser than 50'!V180</f>
        <v>0</v>
      </c>
      <c r="E367" s="3" t="s">
        <v>179</v>
      </c>
      <c r="F367" s="13">
        <f>SQRT(5+F361)/SQRT(5+F362)*((5+C361)/(5+D361))</f>
        <v>1.3797323645237021</v>
      </c>
      <c r="H367" s="3" t="s">
        <v>289</v>
      </c>
      <c r="I367" s="42">
        <f>U350+Official!C367</f>
        <v>931</v>
      </c>
      <c r="J367" s="43">
        <f>V350+Official!D367</f>
        <v>0</v>
      </c>
      <c r="K367" s="3" t="s">
        <v>290</v>
      </c>
      <c r="L367" s="13">
        <f>SQRT(5+L361)/SQRT(5+L362)*((5+I361)/(5+J361))</f>
        <v>1.4404849510415876</v>
      </c>
    </row>
    <row r="368" spans="2:25" ht="15" customHeight="1" x14ac:dyDescent="0.25">
      <c r="B368" s="4" t="s">
        <v>180</v>
      </c>
      <c r="C368" s="44">
        <f>'Lesser than 50'!C147+'Lesser than 50'!I147+'Lesser than 50'!O147+'Lesser than 50'!U147+'Lesser than 50'!C164+'Lesser than 50'!I164+'Lesser than 50'!O164+'Lesser than 50'!U164+'Lesser than 50'!C181+'Lesser than 50'!I181+'Lesser than 50'!O181+'Lesser than 50'!U181</f>
        <v>60</v>
      </c>
      <c r="D368" s="45">
        <f>'Lesser than 50'!D147+'Lesser than 50'!J147+'Lesser than 50'!P147+'Lesser than 50'!V147+'Lesser than 50'!D164+'Lesser than 50'!J164+'Lesser than 50'!P164+'Lesser than 50'!V164+'Lesser than 50'!D181+'Lesser than 50'!J181+'Lesser than 50'!P181+'Lesser than 50'!V181</f>
        <v>0</v>
      </c>
      <c r="E368" s="4" t="s">
        <v>181</v>
      </c>
      <c r="F368" s="14">
        <f>SQRT(5+F362)/SQRT(5+F360)*((5+C362)/(5+D362))</f>
        <v>0.9347138688107498</v>
      </c>
      <c r="H368" s="4" t="s">
        <v>291</v>
      </c>
      <c r="I368" s="44">
        <f>U351+Official!C368</f>
        <v>562</v>
      </c>
      <c r="J368" s="45">
        <f>V351+Official!D368</f>
        <v>0</v>
      </c>
      <c r="K368" s="4" t="s">
        <v>292</v>
      </c>
      <c r="L368" s="14">
        <f>SQRT(5+L362)/SQRT(5+L360)*((5+I362)/(5+J362))</f>
        <v>1.0576765795525711</v>
      </c>
    </row>
    <row r="369" spans="2:25" ht="15" customHeight="1" x14ac:dyDescent="0.25">
      <c r="B369" s="2" t="s">
        <v>161</v>
      </c>
      <c r="C369" s="6">
        <f>(100*F366)/(1+F366)</f>
        <v>47.334598315468966</v>
      </c>
      <c r="D369" s="7">
        <f>100-C369</f>
        <v>52.665401684531034</v>
      </c>
      <c r="E369" s="2" t="s">
        <v>130</v>
      </c>
      <c r="F369" s="7">
        <f>(C369+D371)/2</f>
        <v>49.510913971295793</v>
      </c>
      <c r="H369" s="2" t="s">
        <v>275</v>
      </c>
      <c r="I369" s="6">
        <f>(100*L366)/(1+L366)</f>
        <v>51.865773179981048</v>
      </c>
      <c r="J369" s="7">
        <f>100-I369</f>
        <v>48.134226820018952</v>
      </c>
      <c r="K369" s="2" t="s">
        <v>6</v>
      </c>
      <c r="L369" s="7">
        <f>(I369+J371)/2</f>
        <v>50.232137743868257</v>
      </c>
    </row>
    <row r="370" spans="2:25" ht="15" customHeight="1" x14ac:dyDescent="0.25">
      <c r="B370" s="3" t="s">
        <v>162</v>
      </c>
      <c r="C370" s="8">
        <f>(100*F367)/(1+F367)</f>
        <v>57.978467876989697</v>
      </c>
      <c r="D370" s="9">
        <f>100-C370</f>
        <v>42.021532123010303</v>
      </c>
      <c r="E370" s="3" t="s">
        <v>131</v>
      </c>
      <c r="F370" s="9">
        <f>(D369+C370)/2</f>
        <v>55.321934780760365</v>
      </c>
      <c r="H370" s="3" t="s">
        <v>293</v>
      </c>
      <c r="I370" s="8">
        <f>(100*L367)/(1+L367)</f>
        <v>59.024537333319564</v>
      </c>
      <c r="J370" s="9">
        <f t="shared" ref="J370:J371" si="141">100-I370</f>
        <v>40.975462666680436</v>
      </c>
      <c r="K370" s="3" t="s">
        <v>7</v>
      </c>
      <c r="L370" s="9">
        <f>(J369+I370)/2</f>
        <v>53.579382076669262</v>
      </c>
    </row>
    <row r="371" spans="2:25" ht="15" customHeight="1" x14ac:dyDescent="0.25">
      <c r="B371" s="4" t="s">
        <v>132</v>
      </c>
      <c r="C371" s="10">
        <f>(100*F368)/(1+F368)</f>
        <v>48.312770372877381</v>
      </c>
      <c r="D371" s="11">
        <f>100-C371</f>
        <v>51.687229627122619</v>
      </c>
      <c r="E371" s="4" t="s">
        <v>133</v>
      </c>
      <c r="F371" s="11">
        <f>(D370+C371)/2</f>
        <v>45.167151247943842</v>
      </c>
      <c r="H371" s="4" t="s">
        <v>132</v>
      </c>
      <c r="I371" s="10">
        <f>(100*L368)/(1+L368)</f>
        <v>51.401497692244533</v>
      </c>
      <c r="J371" s="11">
        <f t="shared" si="141"/>
        <v>48.598502307755467</v>
      </c>
      <c r="K371" s="4" t="s">
        <v>8</v>
      </c>
      <c r="L371" s="11">
        <f>(J370+I371)/2</f>
        <v>46.188480179462488</v>
      </c>
    </row>
    <row r="372" spans="2:25" ht="15" customHeight="1" x14ac:dyDescent="0.25">
      <c r="B372" s="46" t="s">
        <v>134</v>
      </c>
      <c r="C372" s="49">
        <f>SUM(C360:D362, C366:C368)</f>
        <v>367</v>
      </c>
      <c r="D372" s="50"/>
      <c r="E372" s="5" t="s">
        <v>135</v>
      </c>
      <c r="F372" s="15">
        <f>SQRT(((50-D369)^2+(50-D370)^2+(50-D371)^2)/2)</f>
        <v>6.0665912841849536</v>
      </c>
      <c r="H372" s="46" t="s">
        <v>134</v>
      </c>
      <c r="I372" s="49">
        <f>SUM(I360:J362, I366:I368)</f>
        <v>8549</v>
      </c>
      <c r="J372" s="50"/>
      <c r="K372" s="5" t="s">
        <v>135</v>
      </c>
      <c r="L372" s="15">
        <f>SQRT(((50-J369)^2+(50-J370)^2+(50-J371)^2)/2)</f>
        <v>6.5911903105957252</v>
      </c>
    </row>
    <row r="373" spans="2:25" ht="15" customHeight="1" x14ac:dyDescent="0.25">
      <c r="B373" s="47"/>
      <c r="C373" s="51"/>
      <c r="D373" s="52"/>
      <c r="E373" s="5" t="s">
        <v>136</v>
      </c>
      <c r="F373" s="15">
        <f>SQRT(((50-F369)^2+(50-F370)^2+(50-F371)^2)/2)</f>
        <v>5.0950280673609294</v>
      </c>
      <c r="H373" s="47"/>
      <c r="I373" s="51"/>
      <c r="J373" s="52"/>
      <c r="K373" s="5" t="s">
        <v>136</v>
      </c>
      <c r="L373" s="15">
        <f>SQRT(((50-L369)^2+(50-L370)^2+(50-L371)^2)/2)</f>
        <v>3.7009152466153363</v>
      </c>
    </row>
    <row r="374" spans="2:25" ht="15" customHeight="1" x14ac:dyDescent="0.25">
      <c r="B374" s="48"/>
      <c r="C374" s="53"/>
      <c r="D374" s="54"/>
      <c r="E374" s="5" t="s">
        <v>137</v>
      </c>
      <c r="F374" s="15">
        <f>SQRT(((2*F372^2)+(2*F373^2))/4)</f>
        <v>5.6019122099754695</v>
      </c>
      <c r="H374" s="48"/>
      <c r="I374" s="53"/>
      <c r="J374" s="54"/>
      <c r="K374" s="5" t="s">
        <v>137</v>
      </c>
      <c r="L374" s="15">
        <f>SQRT(((2*L372^2)+(2*L373^2))/4)</f>
        <v>5.3451175559159045</v>
      </c>
    </row>
    <row r="376" spans="2:25" ht="15" customHeight="1" x14ac:dyDescent="0.25">
      <c r="B376" s="39" t="s">
        <v>294</v>
      </c>
      <c r="C376" s="39"/>
      <c r="D376" s="39"/>
      <c r="E376" s="39"/>
      <c r="F376" s="39"/>
      <c r="H376" s="39" t="s">
        <v>295</v>
      </c>
      <c r="I376" s="39"/>
      <c r="J376" s="39"/>
      <c r="K376" s="39"/>
      <c r="L376" s="39"/>
      <c r="M376" s="38"/>
      <c r="N376" s="39" t="s">
        <v>296</v>
      </c>
      <c r="O376" s="39"/>
      <c r="P376" s="39"/>
      <c r="Q376" s="39"/>
      <c r="R376" s="39"/>
      <c r="S376" s="38"/>
      <c r="T376" s="39" t="s">
        <v>297</v>
      </c>
      <c r="U376" s="39"/>
      <c r="V376" s="39"/>
      <c r="W376" s="39"/>
      <c r="X376" s="39"/>
      <c r="Y376" s="38"/>
    </row>
    <row r="377" spans="2:25" ht="15" customHeight="1" x14ac:dyDescent="0.25">
      <c r="B377" s="2" t="s">
        <v>112</v>
      </c>
      <c r="C377" s="33">
        <v>78</v>
      </c>
      <c r="D377" s="34">
        <v>43</v>
      </c>
      <c r="E377" s="2" t="s">
        <v>113</v>
      </c>
      <c r="F377" s="16">
        <f>C377+D377+C379+D379+C383*2</f>
        <v>267</v>
      </c>
      <c r="H377" s="2" t="s">
        <v>112</v>
      </c>
      <c r="I377" s="33">
        <f>C377+'Lesser than 50'!C190+'Lesser than 50'!I190</f>
        <v>87</v>
      </c>
      <c r="J377" s="34">
        <f>D377+'Lesser than 50'!D190+'Lesser than 50'!J190</f>
        <v>46</v>
      </c>
      <c r="K377" s="2" t="s">
        <v>113</v>
      </c>
      <c r="L377" s="16">
        <f>I377+J377+I379+J379+I383*2</f>
        <v>319</v>
      </c>
      <c r="M377" s="38"/>
      <c r="N377" s="2" t="s">
        <v>112</v>
      </c>
      <c r="O377" s="33">
        <v>50</v>
      </c>
      <c r="P377" s="34">
        <v>67</v>
      </c>
      <c r="Q377" s="2" t="s">
        <v>113</v>
      </c>
      <c r="R377" s="16">
        <f>O377+P377+O379+P379+O383*2</f>
        <v>291</v>
      </c>
      <c r="S377" s="38"/>
      <c r="T377" s="2" t="s">
        <v>112</v>
      </c>
      <c r="U377" s="33">
        <v>20</v>
      </c>
      <c r="V377" s="34">
        <v>26</v>
      </c>
      <c r="W377" s="2" t="s">
        <v>113</v>
      </c>
      <c r="X377" s="16">
        <f>U377+V377+U379+V379+U383*2</f>
        <v>111</v>
      </c>
      <c r="Y377" s="38"/>
    </row>
    <row r="378" spans="2:25" ht="15" customHeight="1" x14ac:dyDescent="0.25">
      <c r="B378" s="3" t="s">
        <v>114</v>
      </c>
      <c r="C378" s="35">
        <v>49</v>
      </c>
      <c r="D378" s="36">
        <v>40</v>
      </c>
      <c r="E378" s="3" t="s">
        <v>115</v>
      </c>
      <c r="F378" s="17">
        <f>SUM(C377:D378)+C384*2</f>
        <v>256</v>
      </c>
      <c r="H378" s="3" t="s">
        <v>114</v>
      </c>
      <c r="I378" s="35">
        <f>C378+'Lesser than 50'!C191+'Lesser than 50'!I191</f>
        <v>54</v>
      </c>
      <c r="J378" s="36">
        <f>D378+'Lesser than 50'!D191+'Lesser than 50'!J191</f>
        <v>46</v>
      </c>
      <c r="K378" s="3" t="s">
        <v>115</v>
      </c>
      <c r="L378" s="17">
        <f>SUM(I377:J378)+I384*2</f>
        <v>287</v>
      </c>
      <c r="M378" s="38"/>
      <c r="N378" s="3" t="s">
        <v>114</v>
      </c>
      <c r="O378" s="35">
        <v>90</v>
      </c>
      <c r="P378" s="36">
        <v>63</v>
      </c>
      <c r="Q378" s="3" t="s">
        <v>115</v>
      </c>
      <c r="R378" s="17">
        <f>SUM(O377:P378)+O384*2</f>
        <v>470</v>
      </c>
      <c r="S378" s="38"/>
      <c r="T378" s="3" t="s">
        <v>114</v>
      </c>
      <c r="U378" s="35">
        <v>24</v>
      </c>
      <c r="V378" s="36">
        <v>19</v>
      </c>
      <c r="W378" s="3" t="s">
        <v>115</v>
      </c>
      <c r="X378" s="17">
        <f>SUM(U377:V378)+U384*2</f>
        <v>115</v>
      </c>
      <c r="Y378" s="38"/>
    </row>
    <row r="379" spans="2:25" ht="15" customHeight="1" x14ac:dyDescent="0.25">
      <c r="B379" s="4" t="s">
        <v>116</v>
      </c>
      <c r="C379" s="31">
        <v>47</v>
      </c>
      <c r="D379" s="32">
        <v>31</v>
      </c>
      <c r="E379" s="4" t="s">
        <v>117</v>
      </c>
      <c r="F379" s="18">
        <f>SUM(C378:D379)+C385*2</f>
        <v>195</v>
      </c>
      <c r="H379" s="4" t="s">
        <v>116</v>
      </c>
      <c r="I379" s="31">
        <f>C379+'Lesser than 50'!C192+'Lesser than 50'!I192</f>
        <v>60</v>
      </c>
      <c r="J379" s="32">
        <f>D379+'Lesser than 50'!D192+'Lesser than 50'!J192</f>
        <v>40</v>
      </c>
      <c r="K379" s="4" t="s">
        <v>117</v>
      </c>
      <c r="L379" s="18">
        <f>SUM(I378:J379)+I385*2</f>
        <v>230</v>
      </c>
      <c r="M379" s="38"/>
      <c r="N379" s="4" t="s">
        <v>116</v>
      </c>
      <c r="O379" s="31">
        <v>68</v>
      </c>
      <c r="P379" s="32">
        <v>50</v>
      </c>
      <c r="Q379" s="4" t="s">
        <v>117</v>
      </c>
      <c r="R379" s="18">
        <f>SUM(O378:P379)+O385*2</f>
        <v>339</v>
      </c>
      <c r="S379" s="38"/>
      <c r="T379" s="4" t="s">
        <v>116</v>
      </c>
      <c r="U379" s="31">
        <v>23</v>
      </c>
      <c r="V379" s="32">
        <v>24</v>
      </c>
      <c r="W379" s="4" t="s">
        <v>117</v>
      </c>
      <c r="X379" s="18">
        <f>SUM(U378:V379)+U385*2</f>
        <v>98</v>
      </c>
      <c r="Y379" s="38"/>
    </row>
    <row r="380" spans="2:25" ht="15" customHeight="1" x14ac:dyDescent="0.25">
      <c r="B380" s="2" t="s">
        <v>118</v>
      </c>
      <c r="C380" s="6">
        <f>C377/(C377+D377)*100</f>
        <v>64.462809917355372</v>
      </c>
      <c r="D380" s="7">
        <f>D377/(C377+D377)*100</f>
        <v>35.537190082644628</v>
      </c>
      <c r="E380" s="2" t="s">
        <v>119</v>
      </c>
      <c r="F380" s="12">
        <f>F377/SUM(F377:F379)*100</f>
        <v>37.186629526462397</v>
      </c>
      <c r="H380" s="2" t="s">
        <v>118</v>
      </c>
      <c r="I380" s="6">
        <f>I377/(I377+J377)*100</f>
        <v>65.413533834586474</v>
      </c>
      <c r="J380" s="7">
        <f>J377/(I377+J377)*100</f>
        <v>34.586466165413533</v>
      </c>
      <c r="K380" s="2" t="s">
        <v>119</v>
      </c>
      <c r="L380" s="12">
        <f>L377/SUM(L377:L379)*100</f>
        <v>38.15789473684211</v>
      </c>
      <c r="M380" s="38"/>
      <c r="N380" s="2" t="s">
        <v>118</v>
      </c>
      <c r="O380" s="6">
        <f>O377/(O377+P377)*100</f>
        <v>42.735042735042732</v>
      </c>
      <c r="P380" s="7">
        <f>P377/(O377+P377)*100</f>
        <v>57.26495726495726</v>
      </c>
      <c r="Q380" s="2" t="s">
        <v>119</v>
      </c>
      <c r="R380" s="12">
        <f>R377/SUM(R377:R379)*100</f>
        <v>26.454545454545453</v>
      </c>
      <c r="S380" s="38"/>
      <c r="T380" s="2" t="s">
        <v>118</v>
      </c>
      <c r="U380" s="6">
        <f>U377/(U377+V377)*100</f>
        <v>43.478260869565219</v>
      </c>
      <c r="V380" s="7">
        <f>V377/(U377+V377)*100</f>
        <v>56.521739130434781</v>
      </c>
      <c r="W380" s="2" t="s">
        <v>119</v>
      </c>
      <c r="X380" s="12">
        <f>X377/SUM(X377:X379)*100</f>
        <v>34.25925925925926</v>
      </c>
      <c r="Y380" s="38"/>
    </row>
    <row r="381" spans="2:25" ht="15" customHeight="1" x14ac:dyDescent="0.25">
      <c r="B381" s="3" t="s">
        <v>120</v>
      </c>
      <c r="C381" s="8">
        <f>C378/(C378+D378)*100</f>
        <v>55.056179775280903</v>
      </c>
      <c r="D381" s="9">
        <f>D378/(C378+D378)*100</f>
        <v>44.943820224719097</v>
      </c>
      <c r="E381" s="3" t="s">
        <v>121</v>
      </c>
      <c r="F381" s="13">
        <f>F378/SUM(F377:F379)*100</f>
        <v>35.654596100278553</v>
      </c>
      <c r="H381" s="3" t="s">
        <v>120</v>
      </c>
      <c r="I381" s="8">
        <f>I378/(I378+J378)*100</f>
        <v>54</v>
      </c>
      <c r="J381" s="9">
        <f>J378/(I378+J378)*100</f>
        <v>46</v>
      </c>
      <c r="K381" s="3" t="s">
        <v>121</v>
      </c>
      <c r="L381" s="13">
        <f>L378/SUM(L377:L379)*100</f>
        <v>34.330143540669852</v>
      </c>
      <c r="M381" s="38"/>
      <c r="N381" s="3" t="s">
        <v>120</v>
      </c>
      <c r="O381" s="8">
        <f>O378/(O378+P378)*100</f>
        <v>58.82352941176471</v>
      </c>
      <c r="P381" s="9">
        <f>P378/(O378+P378)*100</f>
        <v>41.17647058823529</v>
      </c>
      <c r="Q381" s="3" t="s">
        <v>121</v>
      </c>
      <c r="R381" s="13">
        <f>R378/SUM(R377:R379)*100</f>
        <v>42.727272727272727</v>
      </c>
      <c r="S381" s="38"/>
      <c r="T381" s="3" t="s">
        <v>120</v>
      </c>
      <c r="U381" s="8">
        <f>U378/(U378+V378)*100</f>
        <v>55.813953488372093</v>
      </c>
      <c r="V381" s="9">
        <f>V378/(U378+V378)*100</f>
        <v>44.186046511627907</v>
      </c>
      <c r="W381" s="3" t="s">
        <v>121</v>
      </c>
      <c r="X381" s="13">
        <f>X378/SUM(X377:X379)*100</f>
        <v>35.493827160493829</v>
      </c>
      <c r="Y381" s="38"/>
    </row>
    <row r="382" spans="2:25" ht="15" customHeight="1" x14ac:dyDescent="0.25">
      <c r="B382" s="4" t="s">
        <v>122</v>
      </c>
      <c r="C382" s="10">
        <f>C379/(C379+D379)*100</f>
        <v>60.256410256410255</v>
      </c>
      <c r="D382" s="11">
        <f>D379/(C379+D379)*100</f>
        <v>39.743589743589745</v>
      </c>
      <c r="E382" s="4" t="s">
        <v>123</v>
      </c>
      <c r="F382" s="14">
        <f>F379/SUM(F377:F379)*100</f>
        <v>27.158774373259053</v>
      </c>
      <c r="H382" s="4" t="s">
        <v>122</v>
      </c>
      <c r="I382" s="10">
        <f>I379/(I379+J379)*100</f>
        <v>60</v>
      </c>
      <c r="J382" s="11">
        <f>J379/(I379+J379)*100</f>
        <v>40</v>
      </c>
      <c r="K382" s="4" t="s">
        <v>123</v>
      </c>
      <c r="L382" s="14">
        <f>L379/SUM(L377:L379)*100</f>
        <v>27.511961722488039</v>
      </c>
      <c r="M382" s="38"/>
      <c r="N382" s="4" t="s">
        <v>122</v>
      </c>
      <c r="O382" s="10">
        <f>O379/(O379+P379)*100</f>
        <v>57.627118644067799</v>
      </c>
      <c r="P382" s="11">
        <f>P379/(O379+P379)*100</f>
        <v>42.372881355932201</v>
      </c>
      <c r="Q382" s="4" t="s">
        <v>123</v>
      </c>
      <c r="R382" s="14">
        <f>R379/SUM(R377:R379)*100</f>
        <v>30.818181818181817</v>
      </c>
      <c r="S382" s="38"/>
      <c r="T382" s="4" t="s">
        <v>122</v>
      </c>
      <c r="U382" s="10">
        <f>U379/(U379+V379)*100</f>
        <v>48.936170212765958</v>
      </c>
      <c r="V382" s="11">
        <f>V379/(U379+V379)*100</f>
        <v>51.063829787234042</v>
      </c>
      <c r="W382" s="4" t="s">
        <v>123</v>
      </c>
      <c r="X382" s="14">
        <f>X379/SUM(X377:X379)*100</f>
        <v>30.246913580246915</v>
      </c>
      <c r="Y382" s="38"/>
    </row>
    <row r="383" spans="2:25" ht="15" customHeight="1" x14ac:dyDescent="0.25">
      <c r="B383" s="2" t="s">
        <v>124</v>
      </c>
      <c r="C383" s="40">
        <v>34</v>
      </c>
      <c r="D383" s="41"/>
      <c r="E383" s="2" t="s">
        <v>125</v>
      </c>
      <c r="F383" s="12">
        <f>SQRT(5+F377)/SQRT(5+F378)*((5+C377)/(5+D377))</f>
        <v>1.7652289988769014</v>
      </c>
      <c r="H383" s="2" t="s">
        <v>124</v>
      </c>
      <c r="I383" s="40">
        <f>C383+'Lesser than 50'!C196+'Lesser than 50'!I196</f>
        <v>43</v>
      </c>
      <c r="J383" s="41">
        <f>D383+'Lesser than 50'!D196+'Lesser than 50'!J196</f>
        <v>0</v>
      </c>
      <c r="K383" s="2" t="s">
        <v>125</v>
      </c>
      <c r="L383" s="12">
        <f>SQRT(5+L377)/SQRT(5+L378)*((5+I377)/(5+J377))</f>
        <v>1.9001974485960023</v>
      </c>
      <c r="M383" s="38"/>
      <c r="N383" s="2" t="s">
        <v>124</v>
      </c>
      <c r="O383" s="40">
        <v>28</v>
      </c>
      <c r="P383" s="41"/>
      <c r="Q383" s="2" t="s">
        <v>125</v>
      </c>
      <c r="R383" s="12">
        <f>SQRT(5+R377)/SQRT(5+R378)*((5+O377)/(5+P377))</f>
        <v>0.60301656681806837</v>
      </c>
      <c r="S383" s="38"/>
      <c r="T383" s="2" t="s">
        <v>124</v>
      </c>
      <c r="U383" s="40">
        <v>9</v>
      </c>
      <c r="V383" s="41"/>
      <c r="W383" s="2" t="s">
        <v>125</v>
      </c>
      <c r="X383" s="12">
        <f>SQRT(5+X377)/SQRT(5+X378)*((5+U377)/(5+V377))</f>
        <v>0.79289683891143137</v>
      </c>
      <c r="Y383" s="38"/>
    </row>
    <row r="384" spans="2:25" ht="15" customHeight="1" x14ac:dyDescent="0.25">
      <c r="B384" s="3" t="s">
        <v>126</v>
      </c>
      <c r="C384" s="42">
        <v>23</v>
      </c>
      <c r="D384" s="43"/>
      <c r="E384" s="3" t="s">
        <v>127</v>
      </c>
      <c r="F384" s="13">
        <f>SQRT(5+F378)/SQRT(5+F379)*((5+C378)/(5+D378))</f>
        <v>1.3708391590555034</v>
      </c>
      <c r="H384" s="3" t="s">
        <v>126</v>
      </c>
      <c r="I384" s="42">
        <f>C384+'Lesser than 50'!C197+'Lesser than 50'!I197</f>
        <v>27</v>
      </c>
      <c r="J384" s="43">
        <f>D384+'Lesser than 50'!D197+'Lesser than 50'!J197</f>
        <v>0</v>
      </c>
      <c r="K384" s="3" t="s">
        <v>127</v>
      </c>
      <c r="L384" s="13">
        <f>SQRT(5+L378)/SQRT(5+L379)*((5+I378)/(5+J378))</f>
        <v>1.2895533978875227</v>
      </c>
      <c r="M384" s="38"/>
      <c r="N384" s="3" t="s">
        <v>126</v>
      </c>
      <c r="O384" s="42">
        <v>100</v>
      </c>
      <c r="P384" s="43"/>
      <c r="Q384" s="3" t="s">
        <v>127</v>
      </c>
      <c r="R384" s="13">
        <f>SQRT(5+R378)/SQRT(5+R379)*((5+O378)/(5+P378))</f>
        <v>1.6416564453520306</v>
      </c>
      <c r="S384" s="38"/>
      <c r="T384" s="3" t="s">
        <v>126</v>
      </c>
      <c r="U384" s="42">
        <v>13</v>
      </c>
      <c r="V384" s="43"/>
      <c r="W384" s="3" t="s">
        <v>127</v>
      </c>
      <c r="X384" s="13">
        <f>SQRT(5+X378)/SQRT(5+X379)*((5+U378)/(5+V378))</f>
        <v>1.3042437578670925</v>
      </c>
      <c r="Y384" s="38"/>
    </row>
    <row r="385" spans="2:25" ht="15" customHeight="1" x14ac:dyDescent="0.25">
      <c r="B385" s="4" t="s">
        <v>128</v>
      </c>
      <c r="C385" s="44">
        <v>14</v>
      </c>
      <c r="D385" s="45"/>
      <c r="E385" s="4" t="s">
        <v>129</v>
      </c>
      <c r="F385" s="14">
        <f>SQRT(5+F379)/SQRT(5+F377)*((5+C379)/(5+D379))</f>
        <v>1.2386008926958971</v>
      </c>
      <c r="H385" s="4" t="s">
        <v>128</v>
      </c>
      <c r="I385" s="44">
        <f>C385+'Lesser than 50'!C198+'Lesser than 50'!I198</f>
        <v>15</v>
      </c>
      <c r="J385" s="45">
        <f>D385+'Lesser than 50'!D198+'Lesser than 50'!J198</f>
        <v>0</v>
      </c>
      <c r="K385" s="4" t="s">
        <v>129</v>
      </c>
      <c r="L385" s="14">
        <f>SQRT(5+L379)/SQRT(5+L377)*((5+I379)/(5+J379))</f>
        <v>1.2301618908507814</v>
      </c>
      <c r="M385" s="38"/>
      <c r="N385" s="4" t="s">
        <v>128</v>
      </c>
      <c r="O385" s="44">
        <v>34</v>
      </c>
      <c r="P385" s="45"/>
      <c r="Q385" s="4" t="s">
        <v>129</v>
      </c>
      <c r="R385" s="14">
        <f>SQRT(5+R379)/SQRT(5+R377)*((5+O379)/(5+P379))</f>
        <v>1.4308481172364389</v>
      </c>
      <c r="S385" s="38"/>
      <c r="T385" s="4" t="s">
        <v>128</v>
      </c>
      <c r="U385" s="44">
        <v>4</v>
      </c>
      <c r="V385" s="45"/>
      <c r="W385" s="4" t="s">
        <v>129</v>
      </c>
      <c r="X385" s="14">
        <f>SQRT(5+X379)/SQRT(5+X377)*((5+U379)/(5+V379))</f>
        <v>0.90980779028373815</v>
      </c>
      <c r="Y385" s="38"/>
    </row>
    <row r="386" spans="2:25" ht="15" customHeight="1" x14ac:dyDescent="0.25">
      <c r="B386" s="2" t="s">
        <v>112</v>
      </c>
      <c r="C386" s="6">
        <f>(100*F383)/(1+F383)</f>
        <v>63.836629790655657</v>
      </c>
      <c r="D386" s="7">
        <f>100-C386</f>
        <v>36.163370209344343</v>
      </c>
      <c r="E386" s="2" t="s">
        <v>130</v>
      </c>
      <c r="F386" s="7">
        <f>(C386+D388)/2</f>
        <v>54.253694177601815</v>
      </c>
      <c r="H386" s="2" t="s">
        <v>112</v>
      </c>
      <c r="I386" s="6">
        <f>(100*L383)/(1+L383)</f>
        <v>65.519589003014104</v>
      </c>
      <c r="J386" s="7">
        <f>100-I386</f>
        <v>34.480410996985896</v>
      </c>
      <c r="K386" s="2" t="s">
        <v>130</v>
      </c>
      <c r="L386" s="7">
        <f>(I386+J388)/2</f>
        <v>55.179691552534848</v>
      </c>
      <c r="M386" s="38"/>
      <c r="N386" s="2" t="s">
        <v>112</v>
      </c>
      <c r="O386" s="6">
        <f>(100*R383)/(1+R383)</f>
        <v>37.61761289934983</v>
      </c>
      <c r="P386" s="7">
        <f>100-O386</f>
        <v>62.38238710065017</v>
      </c>
      <c r="Q386" s="2" t="s">
        <v>130</v>
      </c>
      <c r="R386" s="7">
        <f>(O386+P388)/2</f>
        <v>39.377759172580348</v>
      </c>
      <c r="S386" s="38"/>
      <c r="T386" s="2" t="s">
        <v>161</v>
      </c>
      <c r="U386" s="6">
        <f>(100*X383)/(1+X383)</f>
        <v>44.22434251113097</v>
      </c>
      <c r="V386" s="7">
        <f>100-U386</f>
        <v>55.77565748886903</v>
      </c>
      <c r="W386" s="2" t="s">
        <v>130</v>
      </c>
      <c r="X386" s="7">
        <f>(U386+V388)/2</f>
        <v>48.292816373036473</v>
      </c>
      <c r="Y386" s="38"/>
    </row>
    <row r="387" spans="2:25" ht="15" customHeight="1" x14ac:dyDescent="0.25">
      <c r="B387" s="3" t="s">
        <v>114</v>
      </c>
      <c r="C387" s="8">
        <f>(100*F384)/(1+F384)</f>
        <v>57.82084178167613</v>
      </c>
      <c r="D387" s="9">
        <f t="shared" ref="D387:D388" si="142">100-C387</f>
        <v>42.17915821832387</v>
      </c>
      <c r="E387" s="3" t="s">
        <v>131</v>
      </c>
      <c r="F387" s="9">
        <f>(D386+C387)/2</f>
        <v>46.992105995510236</v>
      </c>
      <c r="H387" s="3" t="s">
        <v>162</v>
      </c>
      <c r="I387" s="8">
        <f>(100*L384)/(1+L384)</f>
        <v>56.323359790487565</v>
      </c>
      <c r="J387" s="9">
        <f t="shared" ref="J387:J388" si="143">100-I387</f>
        <v>43.676640209512435</v>
      </c>
      <c r="K387" s="3" t="s">
        <v>131</v>
      </c>
      <c r="L387" s="9">
        <f>(J386+I387)/2</f>
        <v>45.401885393736734</v>
      </c>
      <c r="M387" s="38"/>
      <c r="N387" s="3" t="s">
        <v>162</v>
      </c>
      <c r="O387" s="8">
        <f>(100*R384)/(1+R384)</f>
        <v>62.144963938838814</v>
      </c>
      <c r="P387" s="9">
        <f t="shared" ref="P387:P388" si="144">100-O387</f>
        <v>37.855036061161186</v>
      </c>
      <c r="Q387" s="3" t="s">
        <v>131</v>
      </c>
      <c r="R387" s="9">
        <f>(P386+O387)/2</f>
        <v>62.263675519744496</v>
      </c>
      <c r="S387" s="38"/>
      <c r="T387" s="3" t="s">
        <v>162</v>
      </c>
      <c r="U387" s="8">
        <f>(100*X384)/(1+X384)</f>
        <v>56.601813649887326</v>
      </c>
      <c r="V387" s="9">
        <f t="shared" ref="V387:V388" si="145">100-U387</f>
        <v>43.398186350112674</v>
      </c>
      <c r="W387" s="3" t="s">
        <v>131</v>
      </c>
      <c r="X387" s="9">
        <f>(V386+U387)/2</f>
        <v>56.188735569378181</v>
      </c>
      <c r="Y387" s="38"/>
    </row>
    <row r="388" spans="2:25" ht="15" customHeight="1" x14ac:dyDescent="0.25">
      <c r="B388" s="4" t="s">
        <v>132</v>
      </c>
      <c r="C388" s="10">
        <f>(100*F385)/(1+F385)</f>
        <v>55.329241435452019</v>
      </c>
      <c r="D388" s="11">
        <f t="shared" si="142"/>
        <v>44.670758564547981</v>
      </c>
      <c r="E388" s="4" t="s">
        <v>133</v>
      </c>
      <c r="F388" s="11">
        <f>(D387+C388)/2</f>
        <v>48.754199826887941</v>
      </c>
      <c r="H388" s="4" t="s">
        <v>132</v>
      </c>
      <c r="I388" s="10">
        <f>(100*L385)/(1+L385)</f>
        <v>55.160205897944415</v>
      </c>
      <c r="J388" s="11">
        <f t="shared" si="143"/>
        <v>44.839794102055585</v>
      </c>
      <c r="K388" s="4" t="s">
        <v>133</v>
      </c>
      <c r="L388" s="11">
        <f>(J387+I388)/2</f>
        <v>49.418423053728425</v>
      </c>
      <c r="M388" s="38"/>
      <c r="N388" s="4" t="s">
        <v>132</v>
      </c>
      <c r="O388" s="10">
        <f>(100*R385)/(1+R385)</f>
        <v>58.862094554189134</v>
      </c>
      <c r="P388" s="11">
        <f t="shared" si="144"/>
        <v>41.137905445810866</v>
      </c>
      <c r="Q388" s="4" t="s">
        <v>133</v>
      </c>
      <c r="R388" s="11">
        <f>(P387+O388)/2</f>
        <v>48.358565307675164</v>
      </c>
      <c r="S388" s="38"/>
      <c r="T388" s="4" t="s">
        <v>132</v>
      </c>
      <c r="U388" s="10">
        <f>(100*X385)/(1+X385)</f>
        <v>47.638709765058032</v>
      </c>
      <c r="V388" s="11">
        <f t="shared" si="145"/>
        <v>52.361290234941968</v>
      </c>
      <c r="W388" s="4" t="s">
        <v>133</v>
      </c>
      <c r="X388" s="11">
        <f>(V387+U388)/2</f>
        <v>45.518448057585353</v>
      </c>
      <c r="Y388" s="38"/>
    </row>
    <row r="389" spans="2:25" ht="15" customHeight="1" x14ac:dyDescent="0.25">
      <c r="B389" s="46" t="s">
        <v>134</v>
      </c>
      <c r="C389" s="49">
        <f>SUM(C377:D379, C383:C385)</f>
        <v>359</v>
      </c>
      <c r="D389" s="50"/>
      <c r="E389" s="5" t="s">
        <v>135</v>
      </c>
      <c r="F389" s="15">
        <f>SQRT(((50-D386)^2+(50-D387)^2+(50-D388)^2)/2)</f>
        <v>11.853664083628516</v>
      </c>
      <c r="H389" s="46" t="s">
        <v>134</v>
      </c>
      <c r="I389" s="49">
        <f>SUM(I377:J379, I383:I385)</f>
        <v>418</v>
      </c>
      <c r="J389" s="50"/>
      <c r="K389" s="5" t="s">
        <v>135</v>
      </c>
      <c r="L389" s="15">
        <f>SQRT(((50-J386)^2+(50-J387)^2+(50-J388)^2)/2)</f>
        <v>12.398996870142593</v>
      </c>
      <c r="M389" s="38"/>
      <c r="N389" s="46" t="s">
        <v>134</v>
      </c>
      <c r="O389" s="49">
        <f>SUM(O377:P379, O383:O385)</f>
        <v>550</v>
      </c>
      <c r="P389" s="50"/>
      <c r="Q389" s="5" t="s">
        <v>135</v>
      </c>
      <c r="R389" s="15">
        <f>SQRT(((50-P386)^2+(50-P387)^2+(50-P388)^2)/2)</f>
        <v>13.772443125194448</v>
      </c>
      <c r="S389" s="38"/>
      <c r="T389" s="46" t="s">
        <v>134</v>
      </c>
      <c r="U389" s="49">
        <f>SUM(U377:V379, U383:U385)</f>
        <v>162</v>
      </c>
      <c r="V389" s="50"/>
      <c r="W389" s="5" t="s">
        <v>135</v>
      </c>
      <c r="X389" s="15">
        <f>SQRT(((50-V386)^2+(50-V387)^2+(50-V388)^2)/2)</f>
        <v>6.4233112360448414</v>
      </c>
      <c r="Y389" s="38"/>
    </row>
    <row r="390" spans="2:25" ht="15" customHeight="1" x14ac:dyDescent="0.25">
      <c r="B390" s="47"/>
      <c r="C390" s="51"/>
      <c r="D390" s="52"/>
      <c r="E390" s="5" t="s">
        <v>136</v>
      </c>
      <c r="F390" s="15">
        <f>SQRT(((50-F386)^2+(50-F387)^2+(50-F388)^2)/2)</f>
        <v>3.7877010553985833</v>
      </c>
      <c r="H390" s="47"/>
      <c r="I390" s="51"/>
      <c r="J390" s="52"/>
      <c r="K390" s="5" t="s">
        <v>136</v>
      </c>
      <c r="L390" s="15">
        <f>SQRT(((50-L386)^2+(50-L387)^2+(50-L388)^2)/2)</f>
        <v>4.9147784414033877</v>
      </c>
      <c r="M390" s="38"/>
      <c r="N390" s="47"/>
      <c r="O390" s="51"/>
      <c r="P390" s="52"/>
      <c r="Q390" s="5" t="s">
        <v>136</v>
      </c>
      <c r="R390" s="15">
        <f>SQRT(((50-R386)^2+(50-R387)^2+(50-R388)^2)/2)</f>
        <v>11.530915950141361</v>
      </c>
      <c r="S390" s="38"/>
      <c r="T390" s="47"/>
      <c r="U390" s="51"/>
      <c r="V390" s="52"/>
      <c r="W390" s="5" t="s">
        <v>136</v>
      </c>
      <c r="X390" s="15">
        <f>SQRT(((50-X386)^2+(50-X387)^2+(50-X388)^2)/2)</f>
        <v>5.5362095198980468</v>
      </c>
      <c r="Y390" s="38"/>
    </row>
    <row r="391" spans="2:25" ht="15" customHeight="1" x14ac:dyDescent="0.25">
      <c r="B391" s="48"/>
      <c r="C391" s="53"/>
      <c r="D391" s="54"/>
      <c r="E391" s="5" t="s">
        <v>137</v>
      </c>
      <c r="F391" s="15">
        <f>SQRT(((2*F389^2)+(2*F390^2))/4)</f>
        <v>8.7993190501473517</v>
      </c>
      <c r="H391" s="48"/>
      <c r="I391" s="53"/>
      <c r="J391" s="54"/>
      <c r="K391" s="5" t="s">
        <v>137</v>
      </c>
      <c r="L391" s="15">
        <f>SQRT(((2*L389^2)+(2*L390^2))/4)</f>
        <v>9.4310702074019499</v>
      </c>
      <c r="M391" s="38"/>
      <c r="N391" s="48"/>
      <c r="O391" s="53"/>
      <c r="P391" s="54"/>
      <c r="Q391" s="5" t="s">
        <v>137</v>
      </c>
      <c r="R391" s="15">
        <f>SQRT(((2*R389^2)+(2*R390^2))/4)</f>
        <v>12.701224592257635</v>
      </c>
      <c r="S391" s="38"/>
      <c r="T391" s="48"/>
      <c r="U391" s="53"/>
      <c r="V391" s="54"/>
      <c r="W391" s="5" t="s">
        <v>137</v>
      </c>
      <c r="X391" s="15">
        <f>SQRT(((2*X389^2)+(2*X390^2))/4)</f>
        <v>5.9961880842460928</v>
      </c>
      <c r="Y391" s="38"/>
    </row>
    <row r="393" spans="2:25" ht="15" customHeight="1" x14ac:dyDescent="0.25">
      <c r="B393" s="39" t="s">
        <v>96</v>
      </c>
      <c r="C393" s="39"/>
      <c r="D393" s="39"/>
      <c r="E393" s="39"/>
      <c r="F393" s="39"/>
      <c r="G393" s="38"/>
      <c r="H393" s="39" t="s">
        <v>97</v>
      </c>
      <c r="I393" s="39"/>
      <c r="J393" s="39"/>
      <c r="K393" s="39"/>
      <c r="L393" s="39"/>
      <c r="M393" s="38"/>
      <c r="N393" s="39" t="s">
        <v>306</v>
      </c>
      <c r="O393" s="39"/>
      <c r="P393" s="39"/>
      <c r="Q393" s="39"/>
      <c r="R393" s="39"/>
      <c r="S393" s="38"/>
      <c r="T393" s="39" t="s">
        <v>98</v>
      </c>
      <c r="U393" s="39"/>
      <c r="V393" s="39"/>
      <c r="W393" s="39"/>
      <c r="X393" s="39"/>
    </row>
    <row r="394" spans="2:25" ht="15" customHeight="1" x14ac:dyDescent="0.25">
      <c r="B394" s="2" t="s">
        <v>0</v>
      </c>
      <c r="C394" s="33">
        <v>44</v>
      </c>
      <c r="D394" s="34">
        <v>41</v>
      </c>
      <c r="E394" s="2" t="s">
        <v>10</v>
      </c>
      <c r="F394" s="16">
        <f>C394+D394+C396+D396+C400*2</f>
        <v>185</v>
      </c>
      <c r="G394" s="38"/>
      <c r="H394" s="2" t="s">
        <v>0</v>
      </c>
      <c r="I394" s="33">
        <f t="shared" ref="I394:J396" si="146">U377+C394</f>
        <v>64</v>
      </c>
      <c r="J394" s="34">
        <f t="shared" si="146"/>
        <v>67</v>
      </c>
      <c r="K394" s="2" t="s">
        <v>10</v>
      </c>
      <c r="L394" s="16">
        <f>I394+J394+I396+J396+I400*2</f>
        <v>296</v>
      </c>
      <c r="M394" s="38"/>
      <c r="N394" s="2" t="s">
        <v>0</v>
      </c>
      <c r="O394" s="33">
        <v>15</v>
      </c>
      <c r="P394" s="34">
        <v>4</v>
      </c>
      <c r="Q394" s="2" t="s">
        <v>10</v>
      </c>
      <c r="R394" s="16">
        <f>O394+P394+O396+P396+O400*2</f>
        <v>46</v>
      </c>
      <c r="S394" s="38"/>
      <c r="T394" s="2" t="s">
        <v>0</v>
      </c>
      <c r="U394" s="33">
        <v>22</v>
      </c>
      <c r="V394" s="34">
        <v>20</v>
      </c>
      <c r="W394" s="2" t="s">
        <v>10</v>
      </c>
      <c r="X394" s="16">
        <f>U394+V394+U396+V396+U400*2</f>
        <v>98</v>
      </c>
    </row>
    <row r="395" spans="2:25" ht="15" customHeight="1" x14ac:dyDescent="0.25">
      <c r="B395" s="3" t="s">
        <v>1</v>
      </c>
      <c r="C395" s="35">
        <v>32</v>
      </c>
      <c r="D395" s="36">
        <v>30</v>
      </c>
      <c r="E395" s="3" t="s">
        <v>26</v>
      </c>
      <c r="F395" s="17">
        <f>SUM(C394:D395)+C401*2</f>
        <v>241</v>
      </c>
      <c r="G395" s="38"/>
      <c r="H395" s="3" t="s">
        <v>1</v>
      </c>
      <c r="I395" s="35">
        <f t="shared" si="146"/>
        <v>56</v>
      </c>
      <c r="J395" s="36">
        <f t="shared" si="146"/>
        <v>49</v>
      </c>
      <c r="K395" s="3" t="s">
        <v>26</v>
      </c>
      <c r="L395" s="17">
        <f>SUM(I394:J395)+I401*2</f>
        <v>356</v>
      </c>
      <c r="M395" s="38"/>
      <c r="N395" s="3" t="s">
        <v>1</v>
      </c>
      <c r="O395" s="35">
        <v>6</v>
      </c>
      <c r="P395" s="36">
        <v>3</v>
      </c>
      <c r="Q395" s="3" t="s">
        <v>26</v>
      </c>
      <c r="R395" s="17">
        <f>SUM(O394:P395)+O401*2</f>
        <v>56</v>
      </c>
      <c r="S395" s="38"/>
      <c r="T395" s="3" t="s">
        <v>1</v>
      </c>
      <c r="U395" s="35">
        <v>11</v>
      </c>
      <c r="V395" s="36">
        <v>4</v>
      </c>
      <c r="W395" s="3" t="s">
        <v>26</v>
      </c>
      <c r="X395" s="17">
        <f>SUM(U394:V395)+U401*2</f>
        <v>79</v>
      </c>
    </row>
    <row r="396" spans="2:25" ht="15" customHeight="1" x14ac:dyDescent="0.25">
      <c r="B396" s="4" t="s">
        <v>2</v>
      </c>
      <c r="C396" s="31">
        <v>25</v>
      </c>
      <c r="D396" s="32">
        <v>27</v>
      </c>
      <c r="E396" s="4" t="s">
        <v>27</v>
      </c>
      <c r="F396" s="18">
        <f>SUM(C395:D396)+C402*2</f>
        <v>136</v>
      </c>
      <c r="G396" s="38"/>
      <c r="H396" s="4" t="s">
        <v>2</v>
      </c>
      <c r="I396" s="31">
        <f t="shared" si="146"/>
        <v>48</v>
      </c>
      <c r="J396" s="32">
        <f t="shared" si="146"/>
        <v>51</v>
      </c>
      <c r="K396" s="4" t="s">
        <v>27</v>
      </c>
      <c r="L396" s="18">
        <f>SUM(I395:J396)+I402*2</f>
        <v>234</v>
      </c>
      <c r="M396" s="38"/>
      <c r="N396" s="4" t="s">
        <v>2</v>
      </c>
      <c r="O396" s="31">
        <v>8</v>
      </c>
      <c r="P396" s="32">
        <v>3</v>
      </c>
      <c r="Q396" s="4" t="s">
        <v>27</v>
      </c>
      <c r="R396" s="18">
        <f>SUM(O395:P396)+O402*2</f>
        <v>24</v>
      </c>
      <c r="S396" s="38"/>
      <c r="T396" s="4" t="s">
        <v>2</v>
      </c>
      <c r="U396" s="31">
        <v>11</v>
      </c>
      <c r="V396" s="32">
        <v>13</v>
      </c>
      <c r="W396" s="4" t="s">
        <v>27</v>
      </c>
      <c r="X396" s="18">
        <f>SUM(U395:V396)+U402*2</f>
        <v>59</v>
      </c>
    </row>
    <row r="397" spans="2:25" ht="15" customHeight="1" x14ac:dyDescent="0.25">
      <c r="B397" s="2" t="s">
        <v>20</v>
      </c>
      <c r="C397" s="6">
        <f>C394/(C394+D394)*100</f>
        <v>51.764705882352949</v>
      </c>
      <c r="D397" s="7">
        <f>D394/(C394+D394)*100</f>
        <v>48.235294117647058</v>
      </c>
      <c r="E397" s="2" t="s">
        <v>23</v>
      </c>
      <c r="F397" s="12">
        <f>F394/SUM(F394:F396)*100</f>
        <v>32.918149466192169</v>
      </c>
      <c r="G397" s="38"/>
      <c r="H397" s="2" t="s">
        <v>20</v>
      </c>
      <c r="I397" s="6">
        <f>I394/(I394+J394)*100</f>
        <v>48.854961832061065</v>
      </c>
      <c r="J397" s="7">
        <f>J394/(I394+J394)*100</f>
        <v>51.145038167938928</v>
      </c>
      <c r="K397" s="2" t="s">
        <v>23</v>
      </c>
      <c r="L397" s="12">
        <f>L394/SUM(L394:L396)*100</f>
        <v>33.408577878103841</v>
      </c>
      <c r="M397" s="38"/>
      <c r="N397" s="2" t="s">
        <v>20</v>
      </c>
      <c r="O397" s="6">
        <f>O394/(O394+P394)*100</f>
        <v>78.94736842105263</v>
      </c>
      <c r="P397" s="7">
        <f>P394/(O394+P394)*100</f>
        <v>21.052631578947366</v>
      </c>
      <c r="Q397" s="2" t="s">
        <v>23</v>
      </c>
      <c r="R397" s="12">
        <f>R394/SUM(R394:R396)*100</f>
        <v>36.507936507936506</v>
      </c>
      <c r="S397" s="38"/>
      <c r="T397" s="2" t="s">
        <v>20</v>
      </c>
      <c r="U397" s="6">
        <f>U394/(U394+V394)*100</f>
        <v>52.380952380952387</v>
      </c>
      <c r="V397" s="7">
        <f>V394/(U394+V394)*100</f>
        <v>47.619047619047613</v>
      </c>
      <c r="W397" s="2" t="s">
        <v>23</v>
      </c>
      <c r="X397" s="12">
        <f>X394/SUM(X394:X396)*100</f>
        <v>41.525423728813557</v>
      </c>
    </row>
    <row r="398" spans="2:25" ht="15" customHeight="1" x14ac:dyDescent="0.25">
      <c r="B398" s="3" t="s">
        <v>21</v>
      </c>
      <c r="C398" s="8">
        <f>C395/(C395+D395)*100</f>
        <v>51.612903225806448</v>
      </c>
      <c r="D398" s="9">
        <f>D395/(C395+D395)*100</f>
        <v>48.387096774193552</v>
      </c>
      <c r="E398" s="3" t="s">
        <v>24</v>
      </c>
      <c r="F398" s="13">
        <f>F395/SUM(F394:F396)*100</f>
        <v>42.882562277580071</v>
      </c>
      <c r="G398" s="38"/>
      <c r="H398" s="3" t="s">
        <v>21</v>
      </c>
      <c r="I398" s="8">
        <f>I395/(I395+J395)*100</f>
        <v>53.333333333333336</v>
      </c>
      <c r="J398" s="9">
        <f>J395/(I395+J395)*100</f>
        <v>46.666666666666664</v>
      </c>
      <c r="K398" s="3" t="s">
        <v>24</v>
      </c>
      <c r="L398" s="13">
        <f>L395/SUM(L394:L396)*100</f>
        <v>40.180586907449211</v>
      </c>
      <c r="M398" s="38"/>
      <c r="N398" s="3" t="s">
        <v>21</v>
      </c>
      <c r="O398" s="8">
        <f>O395/(O395+P395)*100</f>
        <v>66.666666666666657</v>
      </c>
      <c r="P398" s="9">
        <f>P395/(O395+P395)*100</f>
        <v>33.333333333333329</v>
      </c>
      <c r="Q398" s="3" t="s">
        <v>24</v>
      </c>
      <c r="R398" s="13">
        <f>R395/SUM(R394:R396)*100</f>
        <v>44.444444444444443</v>
      </c>
      <c r="S398" s="38"/>
      <c r="T398" s="3" t="s">
        <v>21</v>
      </c>
      <c r="U398" s="8">
        <f>U395/(U395+V395)*100</f>
        <v>73.333333333333329</v>
      </c>
      <c r="V398" s="9">
        <f>V395/(U395+V395)*100</f>
        <v>26.666666666666668</v>
      </c>
      <c r="W398" s="3" t="s">
        <v>24</v>
      </c>
      <c r="X398" s="13">
        <f>X395/SUM(X394:X396)*100</f>
        <v>33.474576271186443</v>
      </c>
    </row>
    <row r="399" spans="2:25" ht="15" customHeight="1" x14ac:dyDescent="0.25">
      <c r="B399" s="4" t="s">
        <v>28</v>
      </c>
      <c r="C399" s="10">
        <f>C396/(C396+D396)*100</f>
        <v>48.07692307692308</v>
      </c>
      <c r="D399" s="11">
        <f>D396/(C396+D396)*100</f>
        <v>51.923076923076927</v>
      </c>
      <c r="E399" s="4" t="s">
        <v>25</v>
      </c>
      <c r="F399" s="14">
        <f>F396/SUM(F394:F396)*100</f>
        <v>24.199288256227756</v>
      </c>
      <c r="G399" s="38"/>
      <c r="H399" s="4" t="s">
        <v>28</v>
      </c>
      <c r="I399" s="10">
        <f>I396/(I396+J396)*100</f>
        <v>48.484848484848484</v>
      </c>
      <c r="J399" s="11">
        <f>J396/(I396+J396)*100</f>
        <v>51.515151515151516</v>
      </c>
      <c r="K399" s="4" t="s">
        <v>25</v>
      </c>
      <c r="L399" s="14">
        <f>L396/SUM(L394:L396)*100</f>
        <v>26.410835214446955</v>
      </c>
      <c r="M399" s="38"/>
      <c r="N399" s="4" t="s">
        <v>28</v>
      </c>
      <c r="O399" s="10">
        <f>O396/(O396+P396)*100</f>
        <v>72.727272727272734</v>
      </c>
      <c r="P399" s="11">
        <f>P396/(O396+P396)*100</f>
        <v>27.27272727272727</v>
      </c>
      <c r="Q399" s="4" t="s">
        <v>25</v>
      </c>
      <c r="R399" s="14">
        <f>R396/SUM(R394:R396)*100</f>
        <v>19.047619047619047</v>
      </c>
      <c r="S399" s="38"/>
      <c r="T399" s="4" t="s">
        <v>28</v>
      </c>
      <c r="U399" s="10">
        <f>U396/(U396+V396)*100</f>
        <v>45.833333333333329</v>
      </c>
      <c r="V399" s="11">
        <f>V396/(U396+V396)*100</f>
        <v>54.166666666666664</v>
      </c>
      <c r="W399" s="4" t="s">
        <v>25</v>
      </c>
      <c r="X399" s="14">
        <f>X396/SUM(X394:X396)*100</f>
        <v>25</v>
      </c>
    </row>
    <row r="400" spans="2:25" ht="15" customHeight="1" x14ac:dyDescent="0.25">
      <c r="B400" s="2" t="s">
        <v>3</v>
      </c>
      <c r="C400" s="40">
        <v>24</v>
      </c>
      <c r="D400" s="41"/>
      <c r="E400" s="2" t="s">
        <v>9</v>
      </c>
      <c r="F400" s="12">
        <f>SQRT(5+F394)/SQRT(5+F395)*((5+C394)/(5+D394))</f>
        <v>0.9361544267544829</v>
      </c>
      <c r="G400" s="38"/>
      <c r="H400" s="2" t="s">
        <v>3</v>
      </c>
      <c r="I400" s="40">
        <f t="shared" ref="I400:J402" si="147">U383+C400</f>
        <v>33</v>
      </c>
      <c r="J400" s="41">
        <f t="shared" si="147"/>
        <v>0</v>
      </c>
      <c r="K400" s="2" t="s">
        <v>9</v>
      </c>
      <c r="L400" s="12">
        <f>SQRT(5+L394)/SQRT(5+L395)*((5+I394)/(5+J394))</f>
        <v>0.87507694336982877</v>
      </c>
      <c r="M400" s="38"/>
      <c r="N400" s="2" t="s">
        <v>3</v>
      </c>
      <c r="O400" s="40">
        <v>8</v>
      </c>
      <c r="P400" s="41"/>
      <c r="Q400" s="2" t="s">
        <v>9</v>
      </c>
      <c r="R400" s="12">
        <f>SQRT(5+R394)/SQRT(5+R395)*((5+O394)/(5+P394))</f>
        <v>2.0319249205660244</v>
      </c>
      <c r="S400" s="38"/>
      <c r="T400" s="2" t="s">
        <v>3</v>
      </c>
      <c r="U400" s="40">
        <v>16</v>
      </c>
      <c r="V400" s="41"/>
      <c r="W400" s="2" t="s">
        <v>9</v>
      </c>
      <c r="X400" s="12">
        <f>SQRT(5+X394)/SQRT(5+X395)*((5+U394)/(5+V394))</f>
        <v>1.1959216410068727</v>
      </c>
    </row>
    <row r="401" spans="2:24" ht="15" customHeight="1" x14ac:dyDescent="0.25">
      <c r="B401" s="3" t="s">
        <v>35</v>
      </c>
      <c r="C401" s="42">
        <v>47</v>
      </c>
      <c r="D401" s="43"/>
      <c r="E401" s="3" t="s">
        <v>13</v>
      </c>
      <c r="F401" s="13">
        <f>SQRT(5+F395)/SQRT(5+F396)*((5+C395)/(5+D395))</f>
        <v>1.3963416005379794</v>
      </c>
      <c r="G401" s="38"/>
      <c r="H401" s="3" t="s">
        <v>35</v>
      </c>
      <c r="I401" s="42">
        <f t="shared" si="147"/>
        <v>60</v>
      </c>
      <c r="J401" s="43">
        <f t="shared" si="147"/>
        <v>0</v>
      </c>
      <c r="K401" s="3" t="s">
        <v>13</v>
      </c>
      <c r="L401" s="13">
        <f>SQRT(5+L395)/SQRT(5+L396)*((5+I395)/(5+J395))</f>
        <v>1.3883236620412998</v>
      </c>
      <c r="M401" s="38"/>
      <c r="N401" s="3" t="s">
        <v>35</v>
      </c>
      <c r="O401" s="42">
        <v>14</v>
      </c>
      <c r="P401" s="43"/>
      <c r="Q401" s="3" t="s">
        <v>13</v>
      </c>
      <c r="R401" s="13">
        <f>SQRT(5+R395)/SQRT(5+R396)*((5+O395)/(5+P395))</f>
        <v>1.9941995628702069</v>
      </c>
      <c r="S401" s="38"/>
      <c r="T401" s="3" t="s">
        <v>35</v>
      </c>
      <c r="U401" s="42">
        <v>11</v>
      </c>
      <c r="V401" s="43"/>
      <c r="W401" s="3" t="s">
        <v>13</v>
      </c>
      <c r="X401" s="13">
        <f>SQRT(5+X395)/SQRT(5+X396)*((5+U395)/(5+V395))</f>
        <v>2.0367003088692619</v>
      </c>
    </row>
    <row r="402" spans="2:24" ht="15" customHeight="1" x14ac:dyDescent="0.25">
      <c r="B402" s="4" t="s">
        <v>5</v>
      </c>
      <c r="C402" s="44">
        <v>11</v>
      </c>
      <c r="D402" s="45"/>
      <c r="E402" s="4" t="s">
        <v>14</v>
      </c>
      <c r="F402" s="14">
        <f>SQRT(5+F396)/SQRT(5+F394)*((5+C396)/(5+D396))</f>
        <v>0.80761435967135231</v>
      </c>
      <c r="G402" s="38"/>
      <c r="H402" s="4" t="s">
        <v>5</v>
      </c>
      <c r="I402" s="44">
        <f t="shared" si="147"/>
        <v>15</v>
      </c>
      <c r="J402" s="45">
        <f t="shared" si="147"/>
        <v>0</v>
      </c>
      <c r="K402" s="4" t="s">
        <v>14</v>
      </c>
      <c r="L402" s="14">
        <f>SQRT(5+L396)/SQRT(5+L394)*((5+I396)/(5+J396))</f>
        <v>0.84334164217844287</v>
      </c>
      <c r="M402" s="38"/>
      <c r="N402" s="4" t="s">
        <v>5</v>
      </c>
      <c r="O402" s="44">
        <v>2</v>
      </c>
      <c r="P402" s="45"/>
      <c r="Q402" s="4" t="s">
        <v>14</v>
      </c>
      <c r="R402" s="14">
        <f>SQRT(5+R396)/SQRT(5+R394)*((5+O396)/(5+P396))</f>
        <v>1.2253700921538349</v>
      </c>
      <c r="S402" s="38"/>
      <c r="T402" s="4" t="s">
        <v>5</v>
      </c>
      <c r="U402" s="44">
        <v>10</v>
      </c>
      <c r="V402" s="45"/>
      <c r="W402" s="4" t="s">
        <v>14</v>
      </c>
      <c r="X402" s="14">
        <f>SQRT(5+X396)/SQRT(5+X394)*((5+U396)/(5+V396))</f>
        <v>0.70067859780571962</v>
      </c>
    </row>
    <row r="403" spans="2:24" ht="15" customHeight="1" x14ac:dyDescent="0.25">
      <c r="B403" s="2" t="s">
        <v>0</v>
      </c>
      <c r="C403" s="6">
        <f>(100*F400)/(1+F400)</f>
        <v>48.351227248114199</v>
      </c>
      <c r="D403" s="7">
        <f>100-C403</f>
        <v>51.648772751885801</v>
      </c>
      <c r="E403" s="2" t="s">
        <v>130</v>
      </c>
      <c r="F403" s="7">
        <f>(C403+D405)/2</f>
        <v>51.836380829452978</v>
      </c>
      <c r="G403" s="38"/>
      <c r="H403" s="2" t="s">
        <v>307</v>
      </c>
      <c r="I403" s="6">
        <f>(100*L400)/(1+L400)</f>
        <v>46.668855188265944</v>
      </c>
      <c r="J403" s="7">
        <f>100-I403</f>
        <v>53.331144811734056</v>
      </c>
      <c r="K403" s="2" t="s">
        <v>130</v>
      </c>
      <c r="L403" s="7">
        <f>(I403+J405)/2</f>
        <v>50.459079289686542</v>
      </c>
      <c r="M403" s="38"/>
      <c r="N403" s="2" t="s">
        <v>161</v>
      </c>
      <c r="O403" s="6">
        <f>(100*R400)/(1+R400)</f>
        <v>67.017652936692386</v>
      </c>
      <c r="P403" s="7">
        <f>100-O403</f>
        <v>32.982347063307614</v>
      </c>
      <c r="Q403" s="2" t="s">
        <v>130</v>
      </c>
      <c r="R403" s="7">
        <f>(O403+P405)/2</f>
        <v>55.976999369693701</v>
      </c>
      <c r="S403" s="38"/>
      <c r="T403" s="2" t="s">
        <v>161</v>
      </c>
      <c r="U403" s="6">
        <f>(100*X400)/(1+X400)</f>
        <v>54.461034431926244</v>
      </c>
      <c r="V403" s="7">
        <f>100-U403</f>
        <v>45.538965568073756</v>
      </c>
      <c r="W403" s="2" t="s">
        <v>130</v>
      </c>
      <c r="X403" s="7">
        <f>(U403+V405)/2</f>
        <v>56.630546160004577</v>
      </c>
    </row>
    <row r="404" spans="2:24" ht="15" customHeight="1" x14ac:dyDescent="0.25">
      <c r="B404" s="3" t="s">
        <v>162</v>
      </c>
      <c r="C404" s="8">
        <f>(100*F401)/(1+F401)</f>
        <v>58.269722489669263</v>
      </c>
      <c r="D404" s="9">
        <f t="shared" ref="D404:D405" si="148">100-C404</f>
        <v>41.730277510330737</v>
      </c>
      <c r="E404" s="3" t="s">
        <v>131</v>
      </c>
      <c r="F404" s="9">
        <f>(D403+C404)/2</f>
        <v>54.959247620777532</v>
      </c>
      <c r="G404" s="38"/>
      <c r="H404" s="3" t="s">
        <v>162</v>
      </c>
      <c r="I404" s="8">
        <f>(100*L401)/(1+L401)</f>
        <v>58.129628077908833</v>
      </c>
      <c r="J404" s="9">
        <f t="shared" ref="J404:J405" si="149">100-I404</f>
        <v>41.870371922091167</v>
      </c>
      <c r="K404" s="3" t="s">
        <v>131</v>
      </c>
      <c r="L404" s="9">
        <f>(J403+I404)/2</f>
        <v>55.730386444821448</v>
      </c>
      <c r="M404" s="38"/>
      <c r="N404" s="3" t="s">
        <v>162</v>
      </c>
      <c r="O404" s="8">
        <f>(100*R401)/(1+R401)</f>
        <v>66.602092512450611</v>
      </c>
      <c r="P404" s="9">
        <f t="shared" ref="P404:P405" si="150">100-O404</f>
        <v>33.397907487549389</v>
      </c>
      <c r="Q404" s="3" t="s">
        <v>131</v>
      </c>
      <c r="R404" s="9">
        <f>(P403+O404)/2</f>
        <v>49.792219787879112</v>
      </c>
      <c r="S404" s="38"/>
      <c r="T404" s="3" t="s">
        <v>162</v>
      </c>
      <c r="U404" s="8">
        <f>(100*X401)/(1+X401)</f>
        <v>67.069519600623437</v>
      </c>
      <c r="V404" s="9">
        <f t="shared" ref="V404:V405" si="151">100-U404</f>
        <v>32.930480399376563</v>
      </c>
      <c r="W404" s="3" t="s">
        <v>131</v>
      </c>
      <c r="X404" s="9">
        <f>(V403+U404)/2</f>
        <v>56.3042425843486</v>
      </c>
    </row>
    <row r="405" spans="2:24" ht="15" customHeight="1" x14ac:dyDescent="0.25">
      <c r="B405" s="4" t="s">
        <v>132</v>
      </c>
      <c r="C405" s="10">
        <f>(100*F402)/(1+F402)</f>
        <v>44.678465589208251</v>
      </c>
      <c r="D405" s="11">
        <f t="shared" si="148"/>
        <v>55.321534410791749</v>
      </c>
      <c r="E405" s="4" t="s">
        <v>133</v>
      </c>
      <c r="F405" s="11">
        <f>(D404+C405)/2</f>
        <v>43.20437154976949</v>
      </c>
      <c r="G405" s="38"/>
      <c r="H405" s="4" t="s">
        <v>132</v>
      </c>
      <c r="I405" s="10">
        <f>(100*L402)/(1+L402)</f>
        <v>45.750696608892859</v>
      </c>
      <c r="J405" s="11">
        <f t="shared" si="149"/>
        <v>54.249303391107141</v>
      </c>
      <c r="K405" s="4" t="s">
        <v>133</v>
      </c>
      <c r="L405" s="11">
        <f>(J404+I405)/2</f>
        <v>43.810534265492009</v>
      </c>
      <c r="M405" s="38"/>
      <c r="N405" s="4" t="s">
        <v>132</v>
      </c>
      <c r="O405" s="10">
        <f>(100*R402)/(1+R402)</f>
        <v>55.063654197304992</v>
      </c>
      <c r="P405" s="11">
        <f t="shared" si="150"/>
        <v>44.936345802695008</v>
      </c>
      <c r="Q405" s="4" t="s">
        <v>133</v>
      </c>
      <c r="R405" s="11">
        <f>(P404+O405)/2</f>
        <v>44.230780842427194</v>
      </c>
      <c r="S405" s="38"/>
      <c r="T405" s="4" t="s">
        <v>132</v>
      </c>
      <c r="U405" s="10">
        <f>(100*X402)/(1+X402)</f>
        <v>41.199942111917089</v>
      </c>
      <c r="V405" s="11">
        <f t="shared" si="151"/>
        <v>58.800057888082911</v>
      </c>
      <c r="W405" s="4" t="s">
        <v>133</v>
      </c>
      <c r="X405" s="11">
        <f>(V404+U405)/2</f>
        <v>37.06521125564683</v>
      </c>
    </row>
    <row r="406" spans="2:24" ht="15" customHeight="1" x14ac:dyDescent="0.25">
      <c r="B406" s="46" t="s">
        <v>134</v>
      </c>
      <c r="C406" s="49">
        <f>SUM(C394:D396, C400:C402)</f>
        <v>281</v>
      </c>
      <c r="D406" s="50"/>
      <c r="E406" s="5" t="s">
        <v>135</v>
      </c>
      <c r="F406" s="15">
        <f>SQRT(((50-D403)^2+(50-D404)^2+(50-D405)^2)/2)</f>
        <v>7.0507265628707847</v>
      </c>
      <c r="G406" s="38"/>
      <c r="H406" s="46" t="s">
        <v>134</v>
      </c>
      <c r="I406" s="49">
        <f>SUM(I394:J396, I400:I402)</f>
        <v>443</v>
      </c>
      <c r="J406" s="50"/>
      <c r="K406" s="5" t="s">
        <v>135</v>
      </c>
      <c r="L406" s="15">
        <f>SQRT(((50-J403)^2+(50-J404)^2+(50-J405)^2)/2)</f>
        <v>6.9008679798827135</v>
      </c>
      <c r="M406" s="38"/>
      <c r="N406" s="46" t="s">
        <v>134</v>
      </c>
      <c r="O406" s="49">
        <f>SUM(O394:P396, O400:O402)</f>
        <v>63</v>
      </c>
      <c r="P406" s="50"/>
      <c r="Q406" s="5" t="s">
        <v>135</v>
      </c>
      <c r="R406" s="15">
        <f>SQRT(((50-P403)^2+(50-P404)^2+(50-P405)^2)/2)</f>
        <v>17.188231164019875</v>
      </c>
      <c r="S406" s="38"/>
      <c r="T406" s="46" t="s">
        <v>134</v>
      </c>
      <c r="U406" s="49">
        <f>SUM(U394:V396, U400:U402)</f>
        <v>118</v>
      </c>
      <c r="V406" s="50"/>
      <c r="W406" s="5" t="s">
        <v>135</v>
      </c>
      <c r="X406" s="15">
        <f>SQRT(((50-V403)^2+(50-V404)^2+(50-V405)^2)/2)</f>
        <v>13.941132422305397</v>
      </c>
    </row>
    <row r="407" spans="2:24" ht="15" customHeight="1" x14ac:dyDescent="0.25">
      <c r="B407" s="47"/>
      <c r="C407" s="51"/>
      <c r="D407" s="52"/>
      <c r="E407" s="5" t="s">
        <v>136</v>
      </c>
      <c r="F407" s="15">
        <f>SQRT(((50-F403)^2+(50-F404)^2+(50-F405)^2)/2)</f>
        <v>6.0888010949838201</v>
      </c>
      <c r="G407" s="38"/>
      <c r="H407" s="47"/>
      <c r="I407" s="51"/>
      <c r="J407" s="52"/>
      <c r="K407" s="5" t="s">
        <v>136</v>
      </c>
      <c r="L407" s="15">
        <f>SQRT(((50-L403)^2+(50-L404)^2+(50-L405)^2)/2)</f>
        <v>5.9731720500861618</v>
      </c>
      <c r="M407" s="38"/>
      <c r="N407" s="47"/>
      <c r="O407" s="51"/>
      <c r="P407" s="52"/>
      <c r="Q407" s="5" t="s">
        <v>136</v>
      </c>
      <c r="R407" s="15">
        <f>SQRT(((50-R403)^2+(50-R404)^2+(50-R405)^2)/2)</f>
        <v>5.8758652030987308</v>
      </c>
      <c r="S407" s="38"/>
      <c r="T407" s="47"/>
      <c r="U407" s="51"/>
      <c r="V407" s="52"/>
      <c r="W407" s="5" t="s">
        <v>136</v>
      </c>
      <c r="X407" s="15">
        <f>SQRT(((50-X403)^2+(50-X404)^2+(50-X405)^2)/2)</f>
        <v>11.203043711494463</v>
      </c>
    </row>
    <row r="408" spans="2:24" ht="15" customHeight="1" x14ac:dyDescent="0.25">
      <c r="B408" s="48"/>
      <c r="C408" s="53"/>
      <c r="D408" s="54"/>
      <c r="E408" s="5" t="s">
        <v>137</v>
      </c>
      <c r="F408" s="15">
        <f>SQRT(((2*F406^2)+(2*F407^2))/4)</f>
        <v>6.5873455897898596</v>
      </c>
      <c r="G408" s="38"/>
      <c r="H408" s="48"/>
      <c r="I408" s="53"/>
      <c r="J408" s="54"/>
      <c r="K408" s="5" t="s">
        <v>137</v>
      </c>
      <c r="L408" s="15">
        <f>SQRT(((2*L406^2)+(2*L407^2))/4)</f>
        <v>6.4537106851679154</v>
      </c>
      <c r="M408" s="38"/>
      <c r="N408" s="48"/>
      <c r="O408" s="53"/>
      <c r="P408" s="54"/>
      <c r="Q408" s="5" t="s">
        <v>137</v>
      </c>
      <c r="R408" s="15">
        <f>SQRT(((2*R406^2)+(2*R407^2))/4)</f>
        <v>12.844475124207499</v>
      </c>
      <c r="S408" s="38"/>
      <c r="T408" s="48"/>
      <c r="U408" s="53"/>
      <c r="V408" s="54"/>
      <c r="W408" s="5" t="s">
        <v>137</v>
      </c>
      <c r="X408" s="15">
        <f>SQRT(((2*X406^2)+(2*X407^2))/4)</f>
        <v>12.646409799186298</v>
      </c>
    </row>
    <row r="409" spans="2:24" ht="15" customHeight="1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ht="15" customHeight="1" x14ac:dyDescent="0.25">
      <c r="B410" s="39" t="s">
        <v>298</v>
      </c>
      <c r="C410" s="39"/>
      <c r="D410" s="39"/>
      <c r="E410" s="39"/>
      <c r="F410" s="39"/>
      <c r="G410" s="38"/>
      <c r="H410" s="39" t="s">
        <v>299</v>
      </c>
      <c r="I410" s="39"/>
      <c r="J410" s="39"/>
      <c r="K410" s="39"/>
      <c r="L410" s="39"/>
      <c r="M410" s="38"/>
      <c r="N410" s="39" t="s">
        <v>300</v>
      </c>
      <c r="O410" s="39"/>
      <c r="P410" s="39"/>
      <c r="Q410" s="39"/>
      <c r="R410" s="39"/>
      <c r="S410" s="38"/>
      <c r="T410" s="39" t="s">
        <v>301</v>
      </c>
      <c r="U410" s="39"/>
      <c r="V410" s="39"/>
      <c r="W410" s="39"/>
      <c r="X410" s="39"/>
    </row>
    <row r="411" spans="2:24" ht="15" customHeight="1" x14ac:dyDescent="0.25">
      <c r="B411" s="2" t="s">
        <v>161</v>
      </c>
      <c r="C411" s="33">
        <f t="shared" ref="C411:D413" si="152">O394+U394</f>
        <v>37</v>
      </c>
      <c r="D411" s="34">
        <f t="shared" si="152"/>
        <v>24</v>
      </c>
      <c r="E411" s="2" t="s">
        <v>167</v>
      </c>
      <c r="F411" s="16">
        <f>C411+D411+C413+D413+C417*2</f>
        <v>144</v>
      </c>
      <c r="G411" s="38"/>
      <c r="H411" s="2" t="s">
        <v>161</v>
      </c>
      <c r="I411" s="33">
        <v>6</v>
      </c>
      <c r="J411" s="34">
        <v>10</v>
      </c>
      <c r="K411" s="2" t="s">
        <v>167</v>
      </c>
      <c r="L411" s="16">
        <f>I411+J411+I413+J413+I417*2</f>
        <v>47</v>
      </c>
      <c r="M411" s="38"/>
      <c r="N411" s="2" t="s">
        <v>161</v>
      </c>
      <c r="O411" s="33">
        <v>50</v>
      </c>
      <c r="P411" s="34">
        <v>26</v>
      </c>
      <c r="Q411" s="2" t="s">
        <v>167</v>
      </c>
      <c r="R411" s="16">
        <f>O411+P411+O413+P413+O417*2</f>
        <v>159</v>
      </c>
      <c r="S411" s="38"/>
      <c r="T411" s="2" t="s">
        <v>161</v>
      </c>
      <c r="U411" s="33">
        <f t="shared" ref="U411:V413" si="153">I411+O411</f>
        <v>56</v>
      </c>
      <c r="V411" s="34">
        <f t="shared" si="153"/>
        <v>36</v>
      </c>
      <c r="W411" s="2" t="s">
        <v>167</v>
      </c>
      <c r="X411" s="16">
        <f>U411+V411+U413+V413+U417*2</f>
        <v>206</v>
      </c>
    </row>
    <row r="412" spans="2:24" ht="15" customHeight="1" x14ac:dyDescent="0.25">
      <c r="B412" s="3" t="s">
        <v>162</v>
      </c>
      <c r="C412" s="35">
        <f t="shared" si="152"/>
        <v>17</v>
      </c>
      <c r="D412" s="36">
        <f t="shared" si="152"/>
        <v>7</v>
      </c>
      <c r="E412" s="3" t="s">
        <v>168</v>
      </c>
      <c r="F412" s="17">
        <f>SUM(C411:D412)+C418*2</f>
        <v>135</v>
      </c>
      <c r="G412" s="38"/>
      <c r="H412" s="3" t="s">
        <v>162</v>
      </c>
      <c r="I412" s="35">
        <v>4</v>
      </c>
      <c r="J412" s="36">
        <v>2</v>
      </c>
      <c r="K412" s="3" t="s">
        <v>168</v>
      </c>
      <c r="L412" s="17">
        <f>SUM(I411:J412)+I418*2</f>
        <v>36</v>
      </c>
      <c r="M412" s="38"/>
      <c r="N412" s="3" t="s">
        <v>162</v>
      </c>
      <c r="O412" s="35">
        <v>33</v>
      </c>
      <c r="P412" s="36">
        <v>15</v>
      </c>
      <c r="Q412" s="3" t="s">
        <v>168</v>
      </c>
      <c r="R412" s="17">
        <f>SUM(O411:P412)+O418*2</f>
        <v>150</v>
      </c>
      <c r="S412" s="38"/>
      <c r="T412" s="3" t="s">
        <v>162</v>
      </c>
      <c r="U412" s="35">
        <f t="shared" si="153"/>
        <v>37</v>
      </c>
      <c r="V412" s="36">
        <f t="shared" si="153"/>
        <v>17</v>
      </c>
      <c r="W412" s="3" t="s">
        <v>168</v>
      </c>
      <c r="X412" s="17">
        <f>SUM(U411:V412)+U418*2</f>
        <v>186</v>
      </c>
    </row>
    <row r="413" spans="2:24" ht="15" customHeight="1" x14ac:dyDescent="0.25">
      <c r="B413" s="4" t="s">
        <v>132</v>
      </c>
      <c r="C413" s="31">
        <f t="shared" si="152"/>
        <v>19</v>
      </c>
      <c r="D413" s="32">
        <f t="shared" si="152"/>
        <v>16</v>
      </c>
      <c r="E413" s="4" t="s">
        <v>169</v>
      </c>
      <c r="F413" s="18">
        <f>SUM(C412:D413)+C419*2</f>
        <v>83</v>
      </c>
      <c r="G413" s="38"/>
      <c r="H413" s="4" t="s">
        <v>132</v>
      </c>
      <c r="I413" s="31">
        <v>4</v>
      </c>
      <c r="J413" s="32">
        <v>7</v>
      </c>
      <c r="K413" s="4" t="s">
        <v>169</v>
      </c>
      <c r="L413" s="18">
        <f>SUM(I412:J413)+I419*2</f>
        <v>19</v>
      </c>
      <c r="M413" s="38"/>
      <c r="N413" s="4" t="s">
        <v>132</v>
      </c>
      <c r="O413" s="31">
        <v>16</v>
      </c>
      <c r="P413" s="32">
        <v>25</v>
      </c>
      <c r="Q413" s="4" t="s">
        <v>169</v>
      </c>
      <c r="R413" s="18">
        <f>SUM(O412:P413)+O419*2</f>
        <v>97</v>
      </c>
      <c r="S413" s="38"/>
      <c r="T413" s="4" t="s">
        <v>132</v>
      </c>
      <c r="U413" s="31">
        <f t="shared" si="153"/>
        <v>20</v>
      </c>
      <c r="V413" s="32">
        <f t="shared" si="153"/>
        <v>32</v>
      </c>
      <c r="W413" s="4" t="s">
        <v>169</v>
      </c>
      <c r="X413" s="18">
        <f>SUM(U412:V413)+U419*2</f>
        <v>116</v>
      </c>
    </row>
    <row r="414" spans="2:24" ht="15" customHeight="1" x14ac:dyDescent="0.25">
      <c r="B414" s="2" t="s">
        <v>170</v>
      </c>
      <c r="C414" s="6">
        <f>C411/(C411+D411)*100</f>
        <v>60.655737704918032</v>
      </c>
      <c r="D414" s="7">
        <f>D411/(C411+D411)*100</f>
        <v>39.344262295081968</v>
      </c>
      <c r="E414" s="2" t="s">
        <v>171</v>
      </c>
      <c r="F414" s="12">
        <f>F411/SUM(F411:F413)*100</f>
        <v>39.77900552486188</v>
      </c>
      <c r="G414" s="38"/>
      <c r="H414" s="2" t="s">
        <v>170</v>
      </c>
      <c r="I414" s="6">
        <f>I411/(I411+J411)*100</f>
        <v>37.5</v>
      </c>
      <c r="J414" s="7">
        <f>J411/(I411+J411)*100</f>
        <v>62.5</v>
      </c>
      <c r="K414" s="2" t="s">
        <v>171</v>
      </c>
      <c r="L414" s="12">
        <f>L411/SUM(L411:L413)*100</f>
        <v>46.078431372549019</v>
      </c>
      <c r="M414" s="38"/>
      <c r="N414" s="2" t="s">
        <v>170</v>
      </c>
      <c r="O414" s="6">
        <f>O411/(O411+P411)*100</f>
        <v>65.789473684210535</v>
      </c>
      <c r="P414" s="7">
        <f>P411/(O411+P411)*100</f>
        <v>34.210526315789473</v>
      </c>
      <c r="Q414" s="2" t="s">
        <v>171</v>
      </c>
      <c r="R414" s="12">
        <f>R411/SUM(R411:R413)*100</f>
        <v>39.162561576354683</v>
      </c>
      <c r="S414" s="38"/>
      <c r="T414" s="2" t="s">
        <v>170</v>
      </c>
      <c r="U414" s="6">
        <f>U411/(U411+V411)*100</f>
        <v>60.869565217391312</v>
      </c>
      <c r="V414" s="7">
        <f>V411/(U411+V411)*100</f>
        <v>39.130434782608695</v>
      </c>
      <c r="W414" s="2" t="s">
        <v>171</v>
      </c>
      <c r="X414" s="12">
        <f>X411/SUM(X411:X413)*100</f>
        <v>40.551181102362207</v>
      </c>
    </row>
    <row r="415" spans="2:24" ht="15" customHeight="1" x14ac:dyDescent="0.25">
      <c r="B415" s="3" t="s">
        <v>172</v>
      </c>
      <c r="C415" s="8">
        <f>C412/(C412+D412)*100</f>
        <v>70.833333333333343</v>
      </c>
      <c r="D415" s="9">
        <f>D412/(C412+D412)*100</f>
        <v>29.166666666666668</v>
      </c>
      <c r="E415" s="3" t="s">
        <v>173</v>
      </c>
      <c r="F415" s="13">
        <f>F412/SUM(F411:F413)*100</f>
        <v>37.292817679558013</v>
      </c>
      <c r="G415" s="38"/>
      <c r="H415" s="3" t="s">
        <v>172</v>
      </c>
      <c r="I415" s="8">
        <f>I412/(I412+J412)*100</f>
        <v>66.666666666666657</v>
      </c>
      <c r="J415" s="9">
        <f>J412/(I412+J412)*100</f>
        <v>33.333333333333329</v>
      </c>
      <c r="K415" s="3" t="s">
        <v>173</v>
      </c>
      <c r="L415" s="13">
        <f>L412/SUM(L411:L413)*100</f>
        <v>35.294117647058826</v>
      </c>
      <c r="M415" s="38"/>
      <c r="N415" s="3" t="s">
        <v>172</v>
      </c>
      <c r="O415" s="8">
        <f>O412/(O412+P412)*100</f>
        <v>68.75</v>
      </c>
      <c r="P415" s="9">
        <f>P412/(O412+P412)*100</f>
        <v>31.25</v>
      </c>
      <c r="Q415" s="3" t="s">
        <v>173</v>
      </c>
      <c r="R415" s="13">
        <f>R412/SUM(R411:R413)*100</f>
        <v>36.945812807881772</v>
      </c>
      <c r="S415" s="38"/>
      <c r="T415" s="3" t="s">
        <v>172</v>
      </c>
      <c r="U415" s="8">
        <f>U412/(U412+V412)*100</f>
        <v>68.518518518518519</v>
      </c>
      <c r="V415" s="9">
        <f>V412/(U412+V412)*100</f>
        <v>31.481481481481481</v>
      </c>
      <c r="W415" s="3" t="s">
        <v>173</v>
      </c>
      <c r="X415" s="13">
        <f>X412/SUM(X411:X413)*100</f>
        <v>36.614173228346459</v>
      </c>
    </row>
    <row r="416" spans="2:24" ht="15" customHeight="1" x14ac:dyDescent="0.25">
      <c r="B416" s="4" t="s">
        <v>174</v>
      </c>
      <c r="C416" s="10">
        <f>C413/(C413+D413)*100</f>
        <v>54.285714285714285</v>
      </c>
      <c r="D416" s="11">
        <f>D413/(C413+D413)*100</f>
        <v>45.714285714285715</v>
      </c>
      <c r="E416" s="4" t="s">
        <v>175</v>
      </c>
      <c r="F416" s="14">
        <f>F413/SUM(F411:F413)*100</f>
        <v>22.928176795580111</v>
      </c>
      <c r="G416" s="38"/>
      <c r="H416" s="4" t="s">
        <v>174</v>
      </c>
      <c r="I416" s="10">
        <f>I413/(I413+J413)*100</f>
        <v>36.363636363636367</v>
      </c>
      <c r="J416" s="11">
        <f>J413/(I413+J413)*100</f>
        <v>63.636363636363633</v>
      </c>
      <c r="K416" s="4" t="s">
        <v>175</v>
      </c>
      <c r="L416" s="14">
        <f>L413/SUM(L411:L413)*100</f>
        <v>18.627450980392158</v>
      </c>
      <c r="M416" s="38"/>
      <c r="N416" s="4" t="s">
        <v>174</v>
      </c>
      <c r="O416" s="10">
        <f>O413/(O413+P413)*100</f>
        <v>39.024390243902438</v>
      </c>
      <c r="P416" s="11">
        <f>P413/(O413+P413)*100</f>
        <v>60.975609756097562</v>
      </c>
      <c r="Q416" s="4" t="s">
        <v>175</v>
      </c>
      <c r="R416" s="14">
        <f>R413/SUM(R411:R413)*100</f>
        <v>23.891625615763548</v>
      </c>
      <c r="S416" s="38"/>
      <c r="T416" s="4" t="s">
        <v>174</v>
      </c>
      <c r="U416" s="10">
        <f>U413/(U413+V413)*100</f>
        <v>38.461538461538467</v>
      </c>
      <c r="V416" s="11">
        <f>V413/(U413+V413)*100</f>
        <v>61.53846153846154</v>
      </c>
      <c r="W416" s="4" t="s">
        <v>175</v>
      </c>
      <c r="X416" s="14">
        <f>X413/SUM(X411:X413)*100</f>
        <v>22.834645669291341</v>
      </c>
    </row>
    <row r="417" spans="2:24" ht="15" customHeight="1" x14ac:dyDescent="0.25">
      <c r="B417" s="2" t="s">
        <v>176</v>
      </c>
      <c r="C417" s="40">
        <f t="shared" ref="C417:D419" si="154">O400+U400</f>
        <v>24</v>
      </c>
      <c r="D417" s="41">
        <f t="shared" si="154"/>
        <v>0</v>
      </c>
      <c r="E417" s="2" t="s">
        <v>177</v>
      </c>
      <c r="F417" s="12">
        <f>SQRT(5+F411)/SQRT(5+F412)*((5+C411)/(5+D411))</f>
        <v>1.4941025565418602</v>
      </c>
      <c r="G417" s="38"/>
      <c r="H417" s="2" t="s">
        <v>176</v>
      </c>
      <c r="I417" s="40">
        <v>10</v>
      </c>
      <c r="J417" s="41"/>
      <c r="K417" s="2" t="s">
        <v>177</v>
      </c>
      <c r="L417" s="12">
        <f>SQRT(5+L411)/SQRT(5+L412)*((5+I411)/(5+J411))</f>
        <v>0.82586900934482688</v>
      </c>
      <c r="M417" s="38"/>
      <c r="N417" s="2" t="s">
        <v>176</v>
      </c>
      <c r="O417" s="40">
        <v>21</v>
      </c>
      <c r="P417" s="41"/>
      <c r="Q417" s="2" t="s">
        <v>177</v>
      </c>
      <c r="R417" s="12">
        <f>SQRT(5+R411)/SQRT(5+R412)*((5+O411)/(5+P411))</f>
        <v>1.8249756348894033</v>
      </c>
      <c r="S417" s="38"/>
      <c r="T417" s="2" t="s">
        <v>176</v>
      </c>
      <c r="U417" s="40">
        <f t="shared" ref="U417:V419" si="155">I417+O417</f>
        <v>31</v>
      </c>
      <c r="V417" s="41">
        <f t="shared" si="155"/>
        <v>0</v>
      </c>
      <c r="W417" s="2" t="s">
        <v>177</v>
      </c>
      <c r="X417" s="12">
        <f>SQRT(5+X411)/SQRT(5+X412)*((5+U411)/(5+V411))</f>
        <v>1.5637615207903226</v>
      </c>
    </row>
    <row r="418" spans="2:24" ht="15" customHeight="1" x14ac:dyDescent="0.25">
      <c r="B418" s="3" t="s">
        <v>178</v>
      </c>
      <c r="C418" s="42">
        <f t="shared" si="154"/>
        <v>25</v>
      </c>
      <c r="D418" s="43">
        <f t="shared" si="154"/>
        <v>0</v>
      </c>
      <c r="E418" s="3" t="s">
        <v>179</v>
      </c>
      <c r="F418" s="13">
        <f>SQRT(5+F412)/SQRT(5+F413)*((5+C412)/(5+D412))</f>
        <v>2.3124061542519345</v>
      </c>
      <c r="G418" s="38"/>
      <c r="H418" s="3" t="s">
        <v>178</v>
      </c>
      <c r="I418" s="42">
        <v>7</v>
      </c>
      <c r="J418" s="43"/>
      <c r="K418" s="3" t="s">
        <v>179</v>
      </c>
      <c r="L418" s="13">
        <f>SQRT(5+L412)/SQRT(5+L413)*((5+I412)/(5+J412))</f>
        <v>1.6804700508597989</v>
      </c>
      <c r="M418" s="38"/>
      <c r="N418" s="3" t="s">
        <v>178</v>
      </c>
      <c r="O418" s="42">
        <v>13</v>
      </c>
      <c r="P418" s="43"/>
      <c r="Q418" s="3" t="s">
        <v>179</v>
      </c>
      <c r="R418" s="13">
        <f>SQRT(5+R412)/SQRT(5+R413)*((5+O412)/(5+P412))</f>
        <v>2.3421751244784175</v>
      </c>
      <c r="S418" s="38"/>
      <c r="T418" s="3" t="s">
        <v>178</v>
      </c>
      <c r="U418" s="42">
        <f t="shared" si="155"/>
        <v>20</v>
      </c>
      <c r="V418" s="43">
        <f t="shared" si="155"/>
        <v>0</v>
      </c>
      <c r="W418" s="3" t="s">
        <v>179</v>
      </c>
      <c r="X418" s="13">
        <f>SQRT(5+X412)/SQRT(5+X413)*((5+U412)/(5+V412))</f>
        <v>2.3985601172131434</v>
      </c>
    </row>
    <row r="419" spans="2:24" ht="15" customHeight="1" x14ac:dyDescent="0.25">
      <c r="B419" s="4" t="s">
        <v>180</v>
      </c>
      <c r="C419" s="44">
        <f t="shared" si="154"/>
        <v>12</v>
      </c>
      <c r="D419" s="45">
        <f t="shared" si="154"/>
        <v>0</v>
      </c>
      <c r="E419" s="4" t="s">
        <v>181</v>
      </c>
      <c r="F419" s="14">
        <f>SQRT(5+F413)/SQRT(5+F411)*((5+C413)/(5+D413))</f>
        <v>0.87829447107495384</v>
      </c>
      <c r="G419" s="38"/>
      <c r="H419" s="4" t="s">
        <v>180</v>
      </c>
      <c r="I419" s="44">
        <v>1</v>
      </c>
      <c r="J419" s="45"/>
      <c r="K419" s="4" t="s">
        <v>181</v>
      </c>
      <c r="L419" s="14">
        <f>SQRT(5+L413)/SQRT(5+L411)*((5+I413)/(5+J413))</f>
        <v>0.50952466536506802</v>
      </c>
      <c r="M419" s="38"/>
      <c r="N419" s="4" t="s">
        <v>180</v>
      </c>
      <c r="O419" s="44">
        <v>4</v>
      </c>
      <c r="P419" s="45"/>
      <c r="Q419" s="4" t="s">
        <v>181</v>
      </c>
      <c r="R419" s="14">
        <f>SQRT(5+R413)/SQRT(5+R411)*((5+O413)/(5+P413))</f>
        <v>0.55204718780279605</v>
      </c>
      <c r="S419" s="38"/>
      <c r="T419" s="4" t="s">
        <v>180</v>
      </c>
      <c r="U419" s="44">
        <f t="shared" si="155"/>
        <v>5</v>
      </c>
      <c r="V419" s="45">
        <f t="shared" si="155"/>
        <v>0</v>
      </c>
      <c r="W419" s="4" t="s">
        <v>181</v>
      </c>
      <c r="X419" s="14">
        <f>SQRT(5+X413)/SQRT(5+X411)*((5+U413)/(5+V413))</f>
        <v>0.51166974993490921</v>
      </c>
    </row>
    <row r="420" spans="2:24" ht="15" customHeight="1" x14ac:dyDescent="0.25">
      <c r="B420" s="2" t="s">
        <v>161</v>
      </c>
      <c r="C420" s="6">
        <f>(100*F417)/(1+F417)</f>
        <v>59.905417787369302</v>
      </c>
      <c r="D420" s="7">
        <f>100-C420</f>
        <v>40.094582212630698</v>
      </c>
      <c r="E420" s="2" t="s">
        <v>130</v>
      </c>
      <c r="F420" s="7">
        <f>(C420+D422)/2</f>
        <v>56.572603042329433</v>
      </c>
      <c r="G420" s="38"/>
      <c r="H420" s="2" t="s">
        <v>161</v>
      </c>
      <c r="I420" s="6">
        <f>(100*L417)/(1+L417)</f>
        <v>45.231558513672994</v>
      </c>
      <c r="J420" s="7">
        <f>100-I420</f>
        <v>54.768441486327006</v>
      </c>
      <c r="K420" s="2" t="s">
        <v>130</v>
      </c>
      <c r="L420" s="7">
        <f>(I420+J422)/2</f>
        <v>55.738788868546187</v>
      </c>
      <c r="M420" s="38"/>
      <c r="N420" s="2" t="s">
        <v>161</v>
      </c>
      <c r="O420" s="6">
        <f>(100*R417)/(1+R417)</f>
        <v>64.60146460558235</v>
      </c>
      <c r="P420" s="7">
        <f>100-O420</f>
        <v>35.39853539441765</v>
      </c>
      <c r="Q420" s="2" t="s">
        <v>130</v>
      </c>
      <c r="R420" s="7">
        <f>(O420+P422)/2</f>
        <v>64.51624765112544</v>
      </c>
      <c r="S420" s="38"/>
      <c r="T420" s="2" t="s">
        <v>161</v>
      </c>
      <c r="U420" s="6">
        <f>(100*X417)/(1+X417)</f>
        <v>60.994812041186535</v>
      </c>
      <c r="V420" s="7">
        <f>100-U420</f>
        <v>39.005187958813465</v>
      </c>
      <c r="W420" s="2" t="s">
        <v>130</v>
      </c>
      <c r="X420" s="7">
        <f>(U420+V422)/2</f>
        <v>63.573413529609667</v>
      </c>
    </row>
    <row r="421" spans="2:24" ht="15" customHeight="1" x14ac:dyDescent="0.25">
      <c r="B421" s="3" t="s">
        <v>162</v>
      </c>
      <c r="C421" s="8">
        <f>(100*F418)/(1+F418)</f>
        <v>69.810465461297355</v>
      </c>
      <c r="D421" s="9">
        <f t="shared" ref="D421:D422" si="156">100-C421</f>
        <v>30.189534538702645</v>
      </c>
      <c r="E421" s="3" t="s">
        <v>131</v>
      </c>
      <c r="F421" s="9">
        <f>(D420+C421)/2</f>
        <v>54.952523836964026</v>
      </c>
      <c r="G421" s="38"/>
      <c r="H421" s="3" t="s">
        <v>162</v>
      </c>
      <c r="I421" s="8">
        <f>(100*L418)/(1+L418)</f>
        <v>62.693110498315932</v>
      </c>
      <c r="J421" s="9">
        <f t="shared" ref="J421:J422" si="157">100-I421</f>
        <v>37.306889501684068</v>
      </c>
      <c r="K421" s="3" t="s">
        <v>131</v>
      </c>
      <c r="L421" s="9">
        <f>(J420+I421)/2</f>
        <v>58.730775992321469</v>
      </c>
      <c r="M421" s="38"/>
      <c r="N421" s="3" t="s">
        <v>162</v>
      </c>
      <c r="O421" s="8">
        <f>(100*R418)/(1+R418)</f>
        <v>70.079365600087741</v>
      </c>
      <c r="P421" s="9">
        <f t="shared" ref="P421:P422" si="158">100-O421</f>
        <v>29.920634399912259</v>
      </c>
      <c r="Q421" s="3" t="s">
        <v>131</v>
      </c>
      <c r="R421" s="9">
        <f>(P420+O421)/2</f>
        <v>52.738950497252695</v>
      </c>
      <c r="S421" s="38"/>
      <c r="T421" s="3" t="s">
        <v>162</v>
      </c>
      <c r="U421" s="8">
        <f>(100*X418)/(1+X418)</f>
        <v>70.575774283492407</v>
      </c>
      <c r="V421" s="9">
        <f t="shared" ref="V421:V422" si="159">100-U421</f>
        <v>29.424225716507593</v>
      </c>
      <c r="W421" s="3" t="s">
        <v>131</v>
      </c>
      <c r="X421" s="9">
        <f>(V420+U421)/2</f>
        <v>54.790481121152936</v>
      </c>
    </row>
    <row r="422" spans="2:24" ht="15" customHeight="1" x14ac:dyDescent="0.25">
      <c r="B422" s="4" t="s">
        <v>132</v>
      </c>
      <c r="C422" s="10">
        <f>(100*F419)/(1+F419)</f>
        <v>46.760211702710443</v>
      </c>
      <c r="D422" s="11">
        <f t="shared" si="156"/>
        <v>53.239788297289557</v>
      </c>
      <c r="E422" s="4" t="s">
        <v>133</v>
      </c>
      <c r="F422" s="11">
        <f>(D421+C422)/2</f>
        <v>38.474873120706548</v>
      </c>
      <c r="G422" s="38"/>
      <c r="H422" s="4" t="s">
        <v>132</v>
      </c>
      <c r="I422" s="10">
        <f>(100*L419)/(1+L419)</f>
        <v>33.753980776580626</v>
      </c>
      <c r="J422" s="11">
        <f t="shared" si="157"/>
        <v>66.246019223419381</v>
      </c>
      <c r="K422" s="4" t="s">
        <v>133</v>
      </c>
      <c r="L422" s="11">
        <f>(J421+I422)/2</f>
        <v>35.530435139132351</v>
      </c>
      <c r="M422" s="38"/>
      <c r="N422" s="4" t="s">
        <v>132</v>
      </c>
      <c r="O422" s="10">
        <f>(100*R419)/(1+R419)</f>
        <v>35.568969303331485</v>
      </c>
      <c r="P422" s="11">
        <f t="shared" si="158"/>
        <v>64.431030696668515</v>
      </c>
      <c r="Q422" s="4" t="s">
        <v>133</v>
      </c>
      <c r="R422" s="11">
        <f>(P421+O422)/2</f>
        <v>32.744801851621872</v>
      </c>
      <c r="S422" s="38"/>
      <c r="T422" s="4" t="s">
        <v>132</v>
      </c>
      <c r="U422" s="10">
        <f>(100*X419)/(1+X419)</f>
        <v>33.847984981967201</v>
      </c>
      <c r="V422" s="11">
        <f t="shared" si="159"/>
        <v>66.152015018032799</v>
      </c>
      <c r="W422" s="4" t="s">
        <v>133</v>
      </c>
      <c r="X422" s="11">
        <f>(V421+U422)/2</f>
        <v>31.636105349237397</v>
      </c>
    </row>
    <row r="423" spans="2:24" ht="15" customHeight="1" x14ac:dyDescent="0.25">
      <c r="B423" s="46" t="s">
        <v>134</v>
      </c>
      <c r="C423" s="49">
        <f>SUM(C411:D413, C417:C419)</f>
        <v>181</v>
      </c>
      <c r="D423" s="50"/>
      <c r="E423" s="5" t="s">
        <v>135</v>
      </c>
      <c r="F423" s="15">
        <f>SQRT(((50-D420)^2+(50-D421)^2+(50-D422)^2)/2)</f>
        <v>15.828266985789094</v>
      </c>
      <c r="G423" s="38"/>
      <c r="H423" s="46" t="s">
        <v>134</v>
      </c>
      <c r="I423" s="49">
        <f>SUM(I411:J413, I417:I419)</f>
        <v>51</v>
      </c>
      <c r="J423" s="50"/>
      <c r="K423" s="5" t="s">
        <v>135</v>
      </c>
      <c r="L423" s="15">
        <f>SQRT(((50-J420)^2+(50-J421)^2+(50-J422)^2)/2)</f>
        <v>14.963058326069151</v>
      </c>
      <c r="M423" s="38"/>
      <c r="N423" s="46" t="s">
        <v>134</v>
      </c>
      <c r="O423" s="49">
        <f>SUM(O411:P413, O417:O419)</f>
        <v>203</v>
      </c>
      <c r="P423" s="50"/>
      <c r="Q423" s="5" t="s">
        <v>135</v>
      </c>
      <c r="R423" s="15">
        <f>SQRT(((50-P420)^2+(50-P421)^2+(50-P422)^2)/2)</f>
        <v>20.305643778248573</v>
      </c>
      <c r="S423" s="38"/>
      <c r="T423" s="46" t="s">
        <v>134</v>
      </c>
      <c r="U423" s="49">
        <f>SUM(U411:V413, U417:U419)</f>
        <v>254</v>
      </c>
      <c r="V423" s="50"/>
      <c r="W423" s="5" t="s">
        <v>135</v>
      </c>
      <c r="X423" s="15">
        <f>SQRT(((50-V420)^2+(50-V421)^2+(50-V422)^2)/2)</f>
        <v>20.064096893817634</v>
      </c>
    </row>
    <row r="424" spans="2:24" ht="15" customHeight="1" x14ac:dyDescent="0.25">
      <c r="B424" s="47"/>
      <c r="C424" s="51"/>
      <c r="D424" s="52"/>
      <c r="E424" s="5" t="s">
        <v>136</v>
      </c>
      <c r="F424" s="15">
        <f>SQRT(((50-F420)^2+(50-F421)^2+(50-F422)^2)/2)</f>
        <v>10.013869199553874</v>
      </c>
      <c r="G424" s="38"/>
      <c r="H424" s="47"/>
      <c r="I424" s="51"/>
      <c r="J424" s="52"/>
      <c r="K424" s="5" t="s">
        <v>136</v>
      </c>
      <c r="L424" s="15">
        <f>SQRT(((50-L420)^2+(50-L421)^2+(50-L422)^2)/2)</f>
        <v>12.61999315310239</v>
      </c>
      <c r="M424" s="38"/>
      <c r="N424" s="47"/>
      <c r="O424" s="51"/>
      <c r="P424" s="52"/>
      <c r="Q424" s="5" t="s">
        <v>136</v>
      </c>
      <c r="R424" s="15">
        <f>SQRT(((50-R420)^2+(50-R421)^2+(50-R422)^2)/2)</f>
        <v>16.061836116007996</v>
      </c>
      <c r="S424" s="38"/>
      <c r="T424" s="47"/>
      <c r="U424" s="51"/>
      <c r="V424" s="52"/>
      <c r="W424" s="5" t="s">
        <v>136</v>
      </c>
      <c r="X424" s="15">
        <f>SQRT(((50-X420)^2+(50-X421)^2+(50-X422)^2)/2)</f>
        <v>16.498771029416414</v>
      </c>
    </row>
    <row r="425" spans="2:24" ht="15" customHeight="1" x14ac:dyDescent="0.25">
      <c r="B425" s="48"/>
      <c r="C425" s="53"/>
      <c r="D425" s="54"/>
      <c r="E425" s="5" t="s">
        <v>137</v>
      </c>
      <c r="F425" s="15">
        <f>SQRT(((2*F423^2)+(2*F424^2))/4)</f>
        <v>13.244085701157228</v>
      </c>
      <c r="G425" s="38"/>
      <c r="H425" s="48"/>
      <c r="I425" s="53"/>
      <c r="J425" s="54"/>
      <c r="K425" s="5" t="s">
        <v>137</v>
      </c>
      <c r="L425" s="15">
        <f>SQRT(((2*L423^2)+(2*L424^2))/4)</f>
        <v>13.841194703740326</v>
      </c>
      <c r="M425" s="38"/>
      <c r="N425" s="48"/>
      <c r="O425" s="53"/>
      <c r="P425" s="54"/>
      <c r="Q425" s="5" t="s">
        <v>137</v>
      </c>
      <c r="R425" s="15">
        <f>SQRT(((2*R423^2)+(2*R424^2))/4)</f>
        <v>18.307126326469479</v>
      </c>
      <c r="S425" s="38"/>
      <c r="T425" s="48"/>
      <c r="U425" s="53"/>
      <c r="V425" s="54"/>
      <c r="W425" s="5" t="s">
        <v>137</v>
      </c>
      <c r="X425" s="15">
        <f>SQRT(((2*X423^2)+(2*X424^2))/4)</f>
        <v>18.368144022268726</v>
      </c>
    </row>
    <row r="426" spans="2:24" ht="15" customHeight="1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ht="15" customHeight="1" x14ac:dyDescent="0.25">
      <c r="B427" s="39" t="s">
        <v>302</v>
      </c>
      <c r="C427" s="39"/>
      <c r="D427" s="39"/>
      <c r="E427" s="39"/>
      <c r="F427" s="39"/>
      <c r="G427" s="38"/>
      <c r="H427" s="39" t="s">
        <v>303</v>
      </c>
      <c r="I427" s="39"/>
      <c r="J427" s="39"/>
      <c r="K427" s="39"/>
      <c r="L427" s="39"/>
      <c r="M427" s="38"/>
      <c r="N427" s="39" t="s">
        <v>304</v>
      </c>
      <c r="O427" s="39"/>
      <c r="P427" s="39"/>
      <c r="Q427" s="39"/>
      <c r="R427" s="39"/>
      <c r="S427" s="38"/>
      <c r="T427" s="39" t="s">
        <v>305</v>
      </c>
      <c r="U427" s="39"/>
      <c r="V427" s="39"/>
      <c r="W427" s="39"/>
      <c r="X427" s="39"/>
    </row>
    <row r="428" spans="2:24" ht="15" customHeight="1" x14ac:dyDescent="0.25">
      <c r="B428" s="2" t="s">
        <v>161</v>
      </c>
      <c r="C428" s="33">
        <v>4</v>
      </c>
      <c r="D428" s="34">
        <v>12</v>
      </c>
      <c r="E428" s="2" t="s">
        <v>167</v>
      </c>
      <c r="F428" s="16">
        <f>C428+D428+C430+D430+C434*2</f>
        <v>25</v>
      </c>
      <c r="G428" s="38"/>
      <c r="H428" s="2" t="s">
        <v>161</v>
      </c>
      <c r="I428" s="33">
        <v>12</v>
      </c>
      <c r="J428" s="34">
        <v>16</v>
      </c>
      <c r="K428" s="2" t="s">
        <v>167</v>
      </c>
      <c r="L428" s="16">
        <f>I428+J428+I430+J430+I434*2</f>
        <v>62</v>
      </c>
      <c r="M428" s="38"/>
      <c r="N428" s="2" t="s">
        <v>161</v>
      </c>
      <c r="O428" s="33">
        <f>I428+'Lesser than 50'!U190</f>
        <v>12</v>
      </c>
      <c r="P428" s="34">
        <f>J428+'Lesser than 50'!V190</f>
        <v>19</v>
      </c>
      <c r="Q428" s="2" t="s">
        <v>167</v>
      </c>
      <c r="R428" s="16">
        <f>O428+P428+O430+P430+O434*2</f>
        <v>67</v>
      </c>
      <c r="S428" s="38"/>
      <c r="T428" s="2" t="s">
        <v>161</v>
      </c>
      <c r="U428" s="33">
        <f>'Lesser than 50'!I207+'Lesser than 50'!O207</f>
        <v>9</v>
      </c>
      <c r="V428" s="34">
        <f>'Lesser than 50'!J207+'Lesser than 50'!P207</f>
        <v>10</v>
      </c>
      <c r="W428" s="2" t="s">
        <v>167</v>
      </c>
      <c r="X428" s="16">
        <f>U428+V428+U430+V430+U434*2</f>
        <v>111</v>
      </c>
    </row>
    <row r="429" spans="2:24" ht="15" customHeight="1" x14ac:dyDescent="0.25">
      <c r="B429" s="3" t="s">
        <v>162</v>
      </c>
      <c r="C429" s="35">
        <v>10</v>
      </c>
      <c r="D429" s="36">
        <v>5</v>
      </c>
      <c r="E429" s="3" t="s">
        <v>168</v>
      </c>
      <c r="F429" s="17">
        <f>SUM(C428:D429)+C435*2</f>
        <v>51</v>
      </c>
      <c r="G429" s="38"/>
      <c r="H429" s="3" t="s">
        <v>162</v>
      </c>
      <c r="I429" s="35">
        <v>13</v>
      </c>
      <c r="J429" s="36">
        <v>11</v>
      </c>
      <c r="K429" s="3" t="s">
        <v>168</v>
      </c>
      <c r="L429" s="17">
        <f>SUM(I428:J429)+I435*2</f>
        <v>80</v>
      </c>
      <c r="M429" s="38"/>
      <c r="N429" s="3" t="s">
        <v>162</v>
      </c>
      <c r="O429" s="35">
        <f>I429+'Lesser than 50'!U191</f>
        <v>15</v>
      </c>
      <c r="P429" s="36">
        <f>J429+'Lesser than 50'!V191</f>
        <v>13</v>
      </c>
      <c r="Q429" s="3" t="s">
        <v>168</v>
      </c>
      <c r="R429" s="17">
        <f>SUM(O428:P429)+O435*2</f>
        <v>105</v>
      </c>
      <c r="S429" s="38"/>
      <c r="T429" s="3" t="s">
        <v>162</v>
      </c>
      <c r="U429" s="35">
        <f>'Lesser than 50'!I208+'Lesser than 50'!O208</f>
        <v>4</v>
      </c>
      <c r="V429" s="36">
        <f>'Lesser than 50'!J208+'Lesser than 50'!P208</f>
        <v>1</v>
      </c>
      <c r="W429" s="3" t="s">
        <v>168</v>
      </c>
      <c r="X429" s="17">
        <f>SUM(U428:V429)+U435*2</f>
        <v>34</v>
      </c>
    </row>
    <row r="430" spans="2:24" ht="15" customHeight="1" x14ac:dyDescent="0.25">
      <c r="B430" s="4" t="s">
        <v>132</v>
      </c>
      <c r="C430" s="31">
        <v>3</v>
      </c>
      <c r="D430" s="32">
        <v>4</v>
      </c>
      <c r="E430" s="4" t="s">
        <v>169</v>
      </c>
      <c r="F430" s="18">
        <f>SUM(C429:D430)+C436*2</f>
        <v>26</v>
      </c>
      <c r="G430" s="38"/>
      <c r="H430" s="4" t="s">
        <v>132</v>
      </c>
      <c r="I430" s="31">
        <v>8</v>
      </c>
      <c r="J430" s="32">
        <v>6</v>
      </c>
      <c r="K430" s="4" t="s">
        <v>169</v>
      </c>
      <c r="L430" s="18">
        <f>SUM(I429:J430)+I436*2</f>
        <v>54</v>
      </c>
      <c r="M430" s="38"/>
      <c r="N430" s="4" t="s">
        <v>132</v>
      </c>
      <c r="O430" s="31">
        <f>I430+'Lesser than 50'!U192</f>
        <v>10</v>
      </c>
      <c r="P430" s="32">
        <f>J430+'Lesser than 50'!V192</f>
        <v>6</v>
      </c>
      <c r="Q430" s="4" t="s">
        <v>169</v>
      </c>
      <c r="R430" s="18">
        <f>SUM(O429:P430)+O436*2</f>
        <v>62</v>
      </c>
      <c r="S430" s="38"/>
      <c r="T430" s="4" t="s">
        <v>132</v>
      </c>
      <c r="U430" s="31">
        <f>'Lesser than 50'!I209+'Lesser than 50'!O209</f>
        <v>11</v>
      </c>
      <c r="V430" s="32">
        <f>'Lesser than 50'!J209+'Lesser than 50'!P209</f>
        <v>11</v>
      </c>
      <c r="W430" s="4" t="s">
        <v>169</v>
      </c>
      <c r="X430" s="18">
        <f>SUM(U429:V430)+U436*2</f>
        <v>35</v>
      </c>
    </row>
    <row r="431" spans="2:24" ht="15" customHeight="1" x14ac:dyDescent="0.25">
      <c r="B431" s="2" t="s">
        <v>170</v>
      </c>
      <c r="C431" s="6">
        <f>C428/(C428+D428)*100</f>
        <v>25</v>
      </c>
      <c r="D431" s="7">
        <f>D428/(C428+D428)*100</f>
        <v>75</v>
      </c>
      <c r="E431" s="2" t="s">
        <v>171</v>
      </c>
      <c r="F431" s="12">
        <f>F428/SUM(F428:F430)*100</f>
        <v>24.509803921568626</v>
      </c>
      <c r="G431" s="38"/>
      <c r="H431" s="2" t="s">
        <v>170</v>
      </c>
      <c r="I431" s="6">
        <f>I428/(I428+J428)*100</f>
        <v>42.857142857142854</v>
      </c>
      <c r="J431" s="7">
        <f>J428/(I428+J428)*100</f>
        <v>57.142857142857139</v>
      </c>
      <c r="K431" s="2" t="s">
        <v>171</v>
      </c>
      <c r="L431" s="12">
        <f>L428/SUM(L428:L430)*100</f>
        <v>31.632653061224492</v>
      </c>
      <c r="M431" s="38"/>
      <c r="N431" s="2" t="s">
        <v>170</v>
      </c>
      <c r="O431" s="6">
        <f>O428/(O428+P428)*100</f>
        <v>38.70967741935484</v>
      </c>
      <c r="P431" s="7">
        <f>P428/(O428+P428)*100</f>
        <v>61.29032258064516</v>
      </c>
      <c r="Q431" s="2" t="s">
        <v>171</v>
      </c>
      <c r="R431" s="12">
        <f>R428/SUM(R428:R430)*100</f>
        <v>28.63247863247863</v>
      </c>
      <c r="S431" s="38"/>
      <c r="T431" s="2" t="s">
        <v>170</v>
      </c>
      <c r="U431" s="6">
        <f>U428/(U428+V428)*100</f>
        <v>47.368421052631575</v>
      </c>
      <c r="V431" s="7">
        <f>V428/(U428+V428)*100</f>
        <v>52.631578947368418</v>
      </c>
      <c r="W431" s="2" t="s">
        <v>171</v>
      </c>
      <c r="X431" s="12">
        <f>X428/SUM(X428:X430)*100</f>
        <v>61.666666666666671</v>
      </c>
    </row>
    <row r="432" spans="2:24" ht="15" customHeight="1" x14ac:dyDescent="0.25">
      <c r="B432" s="3" t="s">
        <v>172</v>
      </c>
      <c r="C432" s="8">
        <f>C429/(C429+D429)*100</f>
        <v>66.666666666666657</v>
      </c>
      <c r="D432" s="9">
        <f>D429/(C429+D429)*100</f>
        <v>33.333333333333329</v>
      </c>
      <c r="E432" s="3" t="s">
        <v>173</v>
      </c>
      <c r="F432" s="13">
        <f>F429/SUM(F428:F430)*100</f>
        <v>50</v>
      </c>
      <c r="G432" s="38"/>
      <c r="H432" s="3" t="s">
        <v>172</v>
      </c>
      <c r="I432" s="8">
        <f>I429/(I429+J429)*100</f>
        <v>54.166666666666664</v>
      </c>
      <c r="J432" s="9">
        <f>J429/(I429+J429)*100</f>
        <v>45.833333333333329</v>
      </c>
      <c r="K432" s="3" t="s">
        <v>173</v>
      </c>
      <c r="L432" s="13">
        <f>L429/SUM(L428:L430)*100</f>
        <v>40.816326530612244</v>
      </c>
      <c r="M432" s="38"/>
      <c r="N432" s="3" t="s">
        <v>172</v>
      </c>
      <c r="O432" s="8">
        <f>O429/(O429+P429)*100</f>
        <v>53.571428571428569</v>
      </c>
      <c r="P432" s="9">
        <f>P429/(O429+P429)*100</f>
        <v>46.428571428571431</v>
      </c>
      <c r="Q432" s="3" t="s">
        <v>173</v>
      </c>
      <c r="R432" s="13">
        <f>R429/SUM(R428:R430)*100</f>
        <v>44.871794871794876</v>
      </c>
      <c r="S432" s="38"/>
      <c r="T432" s="3" t="s">
        <v>172</v>
      </c>
      <c r="U432" s="8">
        <f>U429/(U429+V429)*100</f>
        <v>80</v>
      </c>
      <c r="V432" s="9">
        <f>V429/(U429+V429)*100</f>
        <v>20</v>
      </c>
      <c r="W432" s="3" t="s">
        <v>173</v>
      </c>
      <c r="X432" s="13">
        <f>X429/SUM(X428:X430)*100</f>
        <v>18.888888888888889</v>
      </c>
    </row>
    <row r="433" spans="2:24" ht="15" customHeight="1" x14ac:dyDescent="0.25">
      <c r="B433" s="4" t="s">
        <v>174</v>
      </c>
      <c r="C433" s="10">
        <f>C430/(C430+D430)*100</f>
        <v>42.857142857142854</v>
      </c>
      <c r="D433" s="11">
        <f>D430/(C430+D430)*100</f>
        <v>57.142857142857139</v>
      </c>
      <c r="E433" s="4" t="s">
        <v>175</v>
      </c>
      <c r="F433" s="14">
        <f>F430/SUM(F428:F430)*100</f>
        <v>25.490196078431371</v>
      </c>
      <c r="G433" s="38"/>
      <c r="H433" s="4" t="s">
        <v>174</v>
      </c>
      <c r="I433" s="10">
        <f>I430/(I430+J430)*100</f>
        <v>57.142857142857139</v>
      </c>
      <c r="J433" s="11">
        <f>J430/(I430+J430)*100</f>
        <v>42.857142857142854</v>
      </c>
      <c r="K433" s="4" t="s">
        <v>175</v>
      </c>
      <c r="L433" s="14">
        <f>L430/SUM(L428:L430)*100</f>
        <v>27.551020408163261</v>
      </c>
      <c r="M433" s="38"/>
      <c r="N433" s="4" t="s">
        <v>174</v>
      </c>
      <c r="O433" s="10">
        <f>O430/(O430+P430)*100</f>
        <v>62.5</v>
      </c>
      <c r="P433" s="11">
        <f>P430/(O430+P430)*100</f>
        <v>37.5</v>
      </c>
      <c r="Q433" s="4" t="s">
        <v>175</v>
      </c>
      <c r="R433" s="14">
        <f>R430/SUM(R428:R430)*100</f>
        <v>26.495726495726498</v>
      </c>
      <c r="S433" s="38"/>
      <c r="T433" s="4" t="s">
        <v>174</v>
      </c>
      <c r="U433" s="10">
        <f>U430/(U430+V430)*100</f>
        <v>50</v>
      </c>
      <c r="V433" s="11">
        <f>V430/(U430+V430)*100</f>
        <v>50</v>
      </c>
      <c r="W433" s="4" t="s">
        <v>175</v>
      </c>
      <c r="X433" s="14">
        <f>X430/SUM(X428:X430)*100</f>
        <v>19.444444444444446</v>
      </c>
    </row>
    <row r="434" spans="2:24" ht="15" customHeight="1" x14ac:dyDescent="0.25">
      <c r="B434" s="2" t="s">
        <v>176</v>
      </c>
      <c r="C434" s="40">
        <v>1</v>
      </c>
      <c r="D434" s="41"/>
      <c r="E434" s="2" t="s">
        <v>177</v>
      </c>
      <c r="F434" s="12">
        <f>SQRT(5+F428)/SQRT(5+F429)*((5+C428)/(5+D428))</f>
        <v>0.38748973484721172</v>
      </c>
      <c r="G434" s="38"/>
      <c r="H434" s="2" t="s">
        <v>176</v>
      </c>
      <c r="I434" s="40">
        <v>10</v>
      </c>
      <c r="J434" s="41"/>
      <c r="K434" s="2" t="s">
        <v>177</v>
      </c>
      <c r="L434" s="12">
        <f>SQRT(5+L428)/SQRT(5+L429)*((5+I428)/(5+J428))</f>
        <v>0.71871641694193933</v>
      </c>
      <c r="M434" s="38"/>
      <c r="N434" s="2" t="s">
        <v>176</v>
      </c>
      <c r="O434" s="40">
        <f>I434+'Lesser than 50'!U196</f>
        <v>10</v>
      </c>
      <c r="P434" s="41">
        <f>J434+'Lesser than 50'!V196</f>
        <v>0</v>
      </c>
      <c r="Q434" s="2" t="s">
        <v>177</v>
      </c>
      <c r="R434" s="12">
        <f>SQRT(5+R428)/SQRT(5+R429)*((5+O428)/(5+P428))</f>
        <v>0.57306988309375584</v>
      </c>
      <c r="S434" s="38"/>
      <c r="T434" s="2" t="s">
        <v>176</v>
      </c>
      <c r="U434" s="40">
        <f>'Lesser than 50'!I213+'Lesser than 50'!O213</f>
        <v>35</v>
      </c>
      <c r="V434" s="41">
        <f>'Lesser than 50'!J213+'Lesser than 50'!P213</f>
        <v>0</v>
      </c>
      <c r="W434" s="2" t="s">
        <v>177</v>
      </c>
      <c r="X434" s="12">
        <f>SQRT(5+X428)/SQRT(5+X429)*((5+U428)/(5+V428))</f>
        <v>1.6096574638714756</v>
      </c>
    </row>
    <row r="435" spans="2:24" ht="15" customHeight="1" x14ac:dyDescent="0.25">
      <c r="B435" s="3" t="s">
        <v>178</v>
      </c>
      <c r="C435" s="42">
        <v>10</v>
      </c>
      <c r="D435" s="43"/>
      <c r="E435" s="3" t="s">
        <v>179</v>
      </c>
      <c r="F435" s="13">
        <f>SQRT(5+F429)/SQRT(5+F430)*((5+C429)/(5+D429))</f>
        <v>2.0160645150967413</v>
      </c>
      <c r="G435" s="38"/>
      <c r="H435" s="3" t="s">
        <v>178</v>
      </c>
      <c r="I435" s="42">
        <v>14</v>
      </c>
      <c r="J435" s="43"/>
      <c r="K435" s="3" t="s">
        <v>179</v>
      </c>
      <c r="L435" s="13">
        <f>SQRT(5+L429)/SQRT(5+L430)*((5+I429)/(5+J429))</f>
        <v>1.3503177592135334</v>
      </c>
      <c r="M435" s="38"/>
      <c r="N435" s="3" t="s">
        <v>178</v>
      </c>
      <c r="O435" s="42">
        <f>I435+'Lesser than 50'!U197</f>
        <v>23</v>
      </c>
      <c r="P435" s="43">
        <f>J435+'Lesser than 50'!V197</f>
        <v>0</v>
      </c>
      <c r="Q435" s="3" t="s">
        <v>179</v>
      </c>
      <c r="R435" s="13">
        <f>SQRT(5+R429)/SQRT(5+R430)*((5+O429)/(5+P429))</f>
        <v>1.4236932690769324</v>
      </c>
      <c r="S435" s="38"/>
      <c r="T435" s="3" t="s">
        <v>178</v>
      </c>
      <c r="U435" s="42">
        <f>'Lesser than 50'!I214+'Lesser than 50'!O214</f>
        <v>5</v>
      </c>
      <c r="V435" s="43">
        <f>'Lesser than 50'!J214+'Lesser than 50'!P214</f>
        <v>0</v>
      </c>
      <c r="W435" s="3" t="s">
        <v>179</v>
      </c>
      <c r="X435" s="13">
        <f>SQRT(5+X429)/SQRT(5+X430)*((5+U429)/(5+V429))</f>
        <v>1.4811313243598625</v>
      </c>
    </row>
    <row r="436" spans="2:24" ht="15" customHeight="1" x14ac:dyDescent="0.25">
      <c r="B436" s="4" t="s">
        <v>180</v>
      </c>
      <c r="C436" s="44">
        <v>2</v>
      </c>
      <c r="D436" s="45"/>
      <c r="E436" s="4" t="s">
        <v>181</v>
      </c>
      <c r="F436" s="14">
        <f>SQRT(5+F430)/SQRT(5+F428)*((5+C430)/(5+D430))</f>
        <v>0.90358226263566832</v>
      </c>
      <c r="G436" s="38"/>
      <c r="H436" s="4" t="s">
        <v>180</v>
      </c>
      <c r="I436" s="44">
        <v>8</v>
      </c>
      <c r="J436" s="45"/>
      <c r="K436" s="4" t="s">
        <v>181</v>
      </c>
      <c r="L436" s="14">
        <f>SQRT(5+L430)/SQRT(5+L428)*((5+I430)/(5+J430))</f>
        <v>1.109019727679978</v>
      </c>
      <c r="M436" s="38"/>
      <c r="N436" s="4" t="s">
        <v>180</v>
      </c>
      <c r="O436" s="44">
        <f>I436+'Lesser than 50'!U198</f>
        <v>9</v>
      </c>
      <c r="P436" s="45">
        <f>J436+'Lesser than 50'!V198</f>
        <v>0</v>
      </c>
      <c r="Q436" s="4" t="s">
        <v>181</v>
      </c>
      <c r="R436" s="14">
        <f>SQRT(5+R430)/SQRT(5+R428)*((5+O430)/(5+P430))</f>
        <v>1.3154360116807076</v>
      </c>
      <c r="S436" s="38"/>
      <c r="T436" s="4" t="s">
        <v>180</v>
      </c>
      <c r="U436" s="44">
        <f>'Lesser than 50'!I215+'Lesser than 50'!O215</f>
        <v>4</v>
      </c>
      <c r="V436" s="45">
        <f>'Lesser than 50'!J215+'Lesser than 50'!P215</f>
        <v>0</v>
      </c>
      <c r="W436" s="4" t="s">
        <v>181</v>
      </c>
      <c r="X436" s="14">
        <f>SQRT(5+X430)/SQRT(5+X428)*((5+U430)/(5+V430))</f>
        <v>0.5872202195147036</v>
      </c>
    </row>
    <row r="437" spans="2:24" ht="15" customHeight="1" x14ac:dyDescent="0.25">
      <c r="B437" s="2" t="s">
        <v>161</v>
      </c>
      <c r="C437" s="6">
        <f>(100*F434)/(1+F434)</f>
        <v>27.92739471257288</v>
      </c>
      <c r="D437" s="7">
        <f>100-C437</f>
        <v>72.072605287427123</v>
      </c>
      <c r="E437" s="2" t="s">
        <v>130</v>
      </c>
      <c r="F437" s="7">
        <f>(C437+D439)/2</f>
        <v>40.229964373699616</v>
      </c>
      <c r="G437" s="38"/>
      <c r="H437" s="2" t="s">
        <v>161</v>
      </c>
      <c r="I437" s="6">
        <f>(100*L434)/(1+L434)</f>
        <v>41.817044967821388</v>
      </c>
      <c r="J437" s="7">
        <f>100-I437</f>
        <v>58.182955032178612</v>
      </c>
      <c r="K437" s="2" t="s">
        <v>130</v>
      </c>
      <c r="L437" s="7">
        <f>(I437+J439)/2</f>
        <v>44.616219165820056</v>
      </c>
      <c r="M437" s="38"/>
      <c r="N437" s="2" t="s">
        <v>161</v>
      </c>
      <c r="O437" s="6">
        <f>(100*R434)/(1+R434)</f>
        <v>36.430033354061777</v>
      </c>
      <c r="P437" s="7">
        <f>100-O437</f>
        <v>63.569966645938223</v>
      </c>
      <c r="Q437" s="2" t="s">
        <v>130</v>
      </c>
      <c r="R437" s="7">
        <f>(O437+P439)/2</f>
        <v>39.809221719953435</v>
      </c>
      <c r="S437" s="38"/>
      <c r="T437" s="2" t="s">
        <v>161</v>
      </c>
      <c r="U437" s="6">
        <f>(100*X434)/(1+X434)</f>
        <v>61.680794746277492</v>
      </c>
      <c r="V437" s="7">
        <f>100-U437</f>
        <v>38.319205253722508</v>
      </c>
      <c r="W437" s="2" t="s">
        <v>130</v>
      </c>
      <c r="X437" s="7">
        <f>(U437+V439)/2</f>
        <v>62.34201219964821</v>
      </c>
    </row>
    <row r="438" spans="2:24" ht="15" customHeight="1" x14ac:dyDescent="0.25">
      <c r="B438" s="3" t="s">
        <v>162</v>
      </c>
      <c r="C438" s="8">
        <f>(100*F435)/(1+F435)</f>
        <v>66.844210560001088</v>
      </c>
      <c r="D438" s="9">
        <f t="shared" ref="D438:D439" si="160">100-C438</f>
        <v>33.155789439998912</v>
      </c>
      <c r="E438" s="3" t="s">
        <v>131</v>
      </c>
      <c r="F438" s="9">
        <f>(D437+C438)/2</f>
        <v>69.458407923714105</v>
      </c>
      <c r="G438" s="38"/>
      <c r="H438" s="3" t="s">
        <v>162</v>
      </c>
      <c r="I438" s="8">
        <f>(100*L435)/(1+L435)</f>
        <v>57.452561634277849</v>
      </c>
      <c r="J438" s="9">
        <f t="shared" ref="J438:J439" si="161">100-I438</f>
        <v>42.547438365722151</v>
      </c>
      <c r="K438" s="3" t="s">
        <v>131</v>
      </c>
      <c r="L438" s="9">
        <f>(J437+I438)/2</f>
        <v>57.817758333228227</v>
      </c>
      <c r="M438" s="38"/>
      <c r="N438" s="3" t="s">
        <v>162</v>
      </c>
      <c r="O438" s="8">
        <f>(100*R435)/(1+R435)</f>
        <v>58.740653664444444</v>
      </c>
      <c r="P438" s="9">
        <f t="shared" ref="P438:P439" si="162">100-O438</f>
        <v>41.259346335555556</v>
      </c>
      <c r="Q438" s="3" t="s">
        <v>131</v>
      </c>
      <c r="R438" s="9">
        <f>(P437+O438)/2</f>
        <v>61.15531015519133</v>
      </c>
      <c r="S438" s="38"/>
      <c r="T438" s="3" t="s">
        <v>162</v>
      </c>
      <c r="U438" s="8">
        <f>(100*X435)/(1+X435)</f>
        <v>59.695805289226186</v>
      </c>
      <c r="V438" s="9">
        <f t="shared" ref="V438:V439" si="163">100-U438</f>
        <v>40.304194710773814</v>
      </c>
      <c r="W438" s="3" t="s">
        <v>131</v>
      </c>
      <c r="X438" s="9">
        <f>(V437+U438)/2</f>
        <v>49.007505271474344</v>
      </c>
    </row>
    <row r="439" spans="2:24" ht="15" customHeight="1" x14ac:dyDescent="0.25">
      <c r="B439" s="4" t="s">
        <v>132</v>
      </c>
      <c r="C439" s="10">
        <f>(100*F436)/(1+F436)</f>
        <v>47.467465965173645</v>
      </c>
      <c r="D439" s="11">
        <f t="shared" si="160"/>
        <v>52.532534034826355</v>
      </c>
      <c r="E439" s="4" t="s">
        <v>133</v>
      </c>
      <c r="F439" s="11">
        <f>(D438+C439)/2</f>
        <v>40.311627702586279</v>
      </c>
      <c r="G439" s="38"/>
      <c r="H439" s="4" t="s">
        <v>132</v>
      </c>
      <c r="I439" s="10">
        <f>(100*L436)/(1+L436)</f>
        <v>52.584606636181277</v>
      </c>
      <c r="J439" s="11">
        <f t="shared" si="161"/>
        <v>47.415393363818723</v>
      </c>
      <c r="K439" s="4" t="s">
        <v>133</v>
      </c>
      <c r="L439" s="11">
        <f>(J438+I439)/2</f>
        <v>47.566022500951718</v>
      </c>
      <c r="M439" s="38"/>
      <c r="N439" s="4" t="s">
        <v>132</v>
      </c>
      <c r="O439" s="10">
        <f>(100*R436)/(1+R436)</f>
        <v>56.811589914154908</v>
      </c>
      <c r="P439" s="11">
        <f t="shared" si="162"/>
        <v>43.188410085845092</v>
      </c>
      <c r="Q439" s="4" t="s">
        <v>133</v>
      </c>
      <c r="R439" s="11">
        <f>(P438+O439)/2</f>
        <v>49.035468124855228</v>
      </c>
      <c r="S439" s="38"/>
      <c r="T439" s="4" t="s">
        <v>132</v>
      </c>
      <c r="U439" s="10">
        <f>(100*X436)/(1+X436)</f>
        <v>36.996770346981066</v>
      </c>
      <c r="V439" s="11">
        <f t="shared" si="163"/>
        <v>63.003229653018934</v>
      </c>
      <c r="W439" s="4" t="s">
        <v>133</v>
      </c>
      <c r="X439" s="11">
        <f>(V438+U439)/2</f>
        <v>38.65048252887744</v>
      </c>
    </row>
    <row r="440" spans="2:24" ht="15" customHeight="1" x14ac:dyDescent="0.25">
      <c r="B440" s="46" t="s">
        <v>134</v>
      </c>
      <c r="C440" s="49">
        <f>SUM(C428:D430, C434:C436)</f>
        <v>51</v>
      </c>
      <c r="D440" s="50"/>
      <c r="E440" s="5" t="s">
        <v>135</v>
      </c>
      <c r="F440" s="15">
        <f>SQRT(((50-D437)^2+(50-D438)^2+(50-D439)^2)/2)</f>
        <v>19.714728785881913</v>
      </c>
      <c r="G440" s="38"/>
      <c r="H440" s="46" t="s">
        <v>134</v>
      </c>
      <c r="I440" s="49">
        <f>SUM(I428:J430, I434:I436)</f>
        <v>98</v>
      </c>
      <c r="J440" s="50"/>
      <c r="K440" s="5" t="s">
        <v>135</v>
      </c>
      <c r="L440" s="15">
        <f>SQRT(((50-J437)^2+(50-J438)^2+(50-J439)^2)/2)</f>
        <v>8.036840779658375</v>
      </c>
      <c r="M440" s="38"/>
      <c r="N440" s="46" t="s">
        <v>134</v>
      </c>
      <c r="O440" s="49">
        <f>SUM(O428:P430, O434:O436)</f>
        <v>117</v>
      </c>
      <c r="P440" s="50"/>
      <c r="Q440" s="5" t="s">
        <v>135</v>
      </c>
      <c r="R440" s="15">
        <f>SQRT(((50-P437)^2+(50-P438)^2+(50-P439)^2)/2)</f>
        <v>12.388316641341124</v>
      </c>
      <c r="S440" s="38"/>
      <c r="T440" s="46" t="s">
        <v>134</v>
      </c>
      <c r="U440" s="49">
        <f>SUM(U428:V430, U434:U436)</f>
        <v>90</v>
      </c>
      <c r="V440" s="50"/>
      <c r="W440" s="5" t="s">
        <v>135</v>
      </c>
      <c r="X440" s="15">
        <f>SQRT(((50-V437)^2+(50-V438)^2+(50-V439)^2)/2)</f>
        <v>14.133888133143005</v>
      </c>
    </row>
    <row r="441" spans="2:24" ht="15" customHeight="1" x14ac:dyDescent="0.25">
      <c r="B441" s="47"/>
      <c r="C441" s="51"/>
      <c r="D441" s="52"/>
      <c r="E441" s="5" t="s">
        <v>136</v>
      </c>
      <c r="F441" s="15">
        <f>SQRT(((50-F437)^2+(50-F438)^2+(50-F439)^2)/2)</f>
        <v>16.851525047278841</v>
      </c>
      <c r="G441" s="38"/>
      <c r="H441" s="47"/>
      <c r="I441" s="51"/>
      <c r="J441" s="52"/>
      <c r="K441" s="5" t="s">
        <v>136</v>
      </c>
      <c r="L441" s="15">
        <f>SQRT(((50-L437)^2+(50-L438)^2+(50-L439)^2)/2)</f>
        <v>6.9291661797476047</v>
      </c>
      <c r="M441" s="38"/>
      <c r="N441" s="47"/>
      <c r="O441" s="51"/>
      <c r="P441" s="52"/>
      <c r="Q441" s="5" t="s">
        <v>136</v>
      </c>
      <c r="R441" s="15">
        <f>SQRT(((50-R437)^2+(50-R438)^2+(50-R439)^2)/2)</f>
        <v>10.705681397037601</v>
      </c>
      <c r="S441" s="38"/>
      <c r="T441" s="47"/>
      <c r="U441" s="51"/>
      <c r="V441" s="52"/>
      <c r="W441" s="5" t="s">
        <v>136</v>
      </c>
      <c r="X441" s="15">
        <f>SQRT(((50-X437)^2+(50-X438)^2+(50-X439)^2)/2)</f>
        <v>11.876907378390484</v>
      </c>
    </row>
    <row r="442" spans="2:24" ht="15" customHeight="1" x14ac:dyDescent="0.25">
      <c r="B442" s="48"/>
      <c r="C442" s="53"/>
      <c r="D442" s="54"/>
      <c r="E442" s="5" t="s">
        <v>137</v>
      </c>
      <c r="F442" s="15">
        <f>SQRT(((2*F440^2)+(2*F441^2))/4)</f>
        <v>18.339089774576426</v>
      </c>
      <c r="G442" s="38"/>
      <c r="H442" s="48"/>
      <c r="I442" s="53"/>
      <c r="J442" s="54"/>
      <c r="K442" s="5" t="s">
        <v>137</v>
      </c>
      <c r="L442" s="15">
        <f>SQRT(((2*L440^2)+(2*L441^2))/4)</f>
        <v>7.5034709856218491</v>
      </c>
      <c r="M442" s="38"/>
      <c r="N442" s="48"/>
      <c r="O442" s="53"/>
      <c r="P442" s="54"/>
      <c r="Q442" s="5" t="s">
        <v>137</v>
      </c>
      <c r="R442" s="15">
        <f>SQRT(((2*R440^2)+(2*R441^2))/4)</f>
        <v>11.577607770627885</v>
      </c>
      <c r="S442" s="38"/>
      <c r="T442" s="48"/>
      <c r="U442" s="53"/>
      <c r="V442" s="54"/>
      <c r="W442" s="5" t="s">
        <v>137</v>
      </c>
      <c r="X442" s="15">
        <f>SQRT(((2*X440^2)+(2*X441^2))/4)</f>
        <v>13.054266019870036</v>
      </c>
    </row>
    <row r="443" spans="2:24" ht="15" customHeight="1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ht="15" customHeight="1" x14ac:dyDescent="0.25">
      <c r="B444" s="39" t="s">
        <v>308</v>
      </c>
      <c r="C444" s="39"/>
      <c r="D444" s="39"/>
      <c r="E444" s="39"/>
      <c r="F444" s="39"/>
      <c r="G444" s="38"/>
      <c r="H444" s="39" t="s">
        <v>309</v>
      </c>
      <c r="I444" s="39"/>
      <c r="J444" s="39"/>
      <c r="K444" s="39"/>
      <c r="L444" s="39"/>
      <c r="M444" s="38"/>
      <c r="N444" s="39" t="s">
        <v>310</v>
      </c>
      <c r="O444" s="39"/>
      <c r="P444" s="39"/>
      <c r="Q444" s="39"/>
      <c r="R444" s="39"/>
      <c r="S444" s="38"/>
      <c r="T444" s="39" t="s">
        <v>311</v>
      </c>
      <c r="U444" s="39"/>
      <c r="V444" s="39"/>
      <c r="W444" s="39"/>
      <c r="X444" s="39"/>
    </row>
    <row r="445" spans="2:24" ht="15" customHeight="1" x14ac:dyDescent="0.25">
      <c r="B445" s="2" t="s">
        <v>161</v>
      </c>
      <c r="C445" s="33">
        <v>56</v>
      </c>
      <c r="D445" s="34">
        <v>36</v>
      </c>
      <c r="E445" s="2" t="s">
        <v>167</v>
      </c>
      <c r="F445" s="16">
        <f>C445+D445+C447+D447+C451*2</f>
        <v>188</v>
      </c>
      <c r="G445" s="38"/>
      <c r="H445" s="2" t="s">
        <v>161</v>
      </c>
      <c r="I445" s="33">
        <f>C445+'Lesser than 50'!I224</f>
        <v>58</v>
      </c>
      <c r="J445" s="34">
        <f>D445+'Lesser than 50'!J224</f>
        <v>44</v>
      </c>
      <c r="K445" s="2" t="s">
        <v>167</v>
      </c>
      <c r="L445" s="16">
        <f>I445+J445+I447+J447+I451*2</f>
        <v>205</v>
      </c>
      <c r="M445" s="38"/>
      <c r="N445" s="2" t="s">
        <v>161</v>
      </c>
      <c r="O445" s="33">
        <f>'Lesser than 50'!O224+'Lesser than 50'!U224</f>
        <v>10</v>
      </c>
      <c r="P445" s="34">
        <f>'Lesser than 50'!P224+'Lesser than 50'!V224</f>
        <v>8</v>
      </c>
      <c r="Q445" s="2" t="s">
        <v>167</v>
      </c>
      <c r="R445" s="16">
        <f>O445+P445+O447+P447+O451*2</f>
        <v>31</v>
      </c>
      <c r="S445" s="38"/>
      <c r="T445" s="2" t="s">
        <v>161</v>
      </c>
      <c r="U445" s="33">
        <v>31</v>
      </c>
      <c r="V445" s="34">
        <v>25</v>
      </c>
      <c r="W445" s="2" t="s">
        <v>167</v>
      </c>
      <c r="X445" s="16">
        <f>U445+V445+U447+V447+U451*2</f>
        <v>131</v>
      </c>
    </row>
    <row r="446" spans="2:24" ht="15" customHeight="1" x14ac:dyDescent="0.25">
      <c r="B446" s="3" t="s">
        <v>162</v>
      </c>
      <c r="C446" s="35">
        <v>36</v>
      </c>
      <c r="D446" s="36">
        <v>23</v>
      </c>
      <c r="E446" s="3" t="s">
        <v>168</v>
      </c>
      <c r="F446" s="17">
        <f>SUM(C445:D446)+C452*2</f>
        <v>219</v>
      </c>
      <c r="G446" s="38"/>
      <c r="H446" s="3" t="s">
        <v>162</v>
      </c>
      <c r="I446" s="35">
        <f>C446+'Lesser than 50'!I225</f>
        <v>43</v>
      </c>
      <c r="J446" s="36">
        <f>D446+'Lesser than 50'!J225</f>
        <v>24</v>
      </c>
      <c r="K446" s="3" t="s">
        <v>168</v>
      </c>
      <c r="L446" s="17">
        <f>SUM(I445:J446)+I452*2</f>
        <v>255</v>
      </c>
      <c r="M446" s="38"/>
      <c r="N446" s="3" t="s">
        <v>162</v>
      </c>
      <c r="O446" s="35">
        <f>'Lesser than 50'!O225+'Lesser than 50'!U225</f>
        <v>7</v>
      </c>
      <c r="P446" s="36">
        <f>'Lesser than 50'!P225+'Lesser than 50'!V225</f>
        <v>11</v>
      </c>
      <c r="Q446" s="3" t="s">
        <v>168</v>
      </c>
      <c r="R446" s="17">
        <f>SUM(O445:P446)+O452*2</f>
        <v>66</v>
      </c>
      <c r="S446" s="38"/>
      <c r="T446" s="3" t="s">
        <v>162</v>
      </c>
      <c r="U446" s="35">
        <v>35</v>
      </c>
      <c r="V446" s="36">
        <v>16</v>
      </c>
      <c r="W446" s="3" t="s">
        <v>168</v>
      </c>
      <c r="X446" s="17">
        <f>SUM(U445:V446)+U452*2</f>
        <v>133</v>
      </c>
    </row>
    <row r="447" spans="2:24" ht="15" customHeight="1" x14ac:dyDescent="0.25">
      <c r="B447" s="4" t="s">
        <v>132</v>
      </c>
      <c r="C447" s="31">
        <v>37</v>
      </c>
      <c r="D447" s="32">
        <v>21</v>
      </c>
      <c r="E447" s="4" t="s">
        <v>169</v>
      </c>
      <c r="F447" s="18">
        <f>SUM(C446:D447)+C453*2</f>
        <v>135</v>
      </c>
      <c r="G447" s="38"/>
      <c r="H447" s="4" t="s">
        <v>132</v>
      </c>
      <c r="I447" s="31">
        <f>C447+'Lesser than 50'!I226</f>
        <v>39</v>
      </c>
      <c r="J447" s="32">
        <f>D447+'Lesser than 50'!J226</f>
        <v>22</v>
      </c>
      <c r="K447" s="4" t="s">
        <v>169</v>
      </c>
      <c r="L447" s="18">
        <f>SUM(I446:J447)+I453*2</f>
        <v>150</v>
      </c>
      <c r="M447" s="38"/>
      <c r="N447" s="4" t="s">
        <v>132</v>
      </c>
      <c r="O447" s="31">
        <f>'Lesser than 50'!O226+'Lesser than 50'!U226</f>
        <v>3</v>
      </c>
      <c r="P447" s="32">
        <f>'Lesser than 50'!P226+'Lesser than 50'!V226</f>
        <v>4</v>
      </c>
      <c r="Q447" s="4" t="s">
        <v>169</v>
      </c>
      <c r="R447" s="18">
        <f>SUM(O446:P447)+O453*2</f>
        <v>33</v>
      </c>
      <c r="S447" s="38"/>
      <c r="T447" s="4" t="s">
        <v>132</v>
      </c>
      <c r="U447" s="31">
        <v>26</v>
      </c>
      <c r="V447" s="32">
        <v>21</v>
      </c>
      <c r="W447" s="4" t="s">
        <v>169</v>
      </c>
      <c r="X447" s="18">
        <f>SUM(U446:V447)+U453*2</f>
        <v>112</v>
      </c>
    </row>
    <row r="448" spans="2:24" ht="15" customHeight="1" x14ac:dyDescent="0.25">
      <c r="B448" s="2" t="s">
        <v>170</v>
      </c>
      <c r="C448" s="6">
        <f>C445/(C445+D445)*100</f>
        <v>60.869565217391312</v>
      </c>
      <c r="D448" s="7">
        <f>D445/(C445+D445)*100</f>
        <v>39.130434782608695</v>
      </c>
      <c r="E448" s="2" t="s">
        <v>171</v>
      </c>
      <c r="F448" s="12">
        <f>F445/SUM(F445:F447)*100</f>
        <v>34.686346863468636</v>
      </c>
      <c r="G448" s="38"/>
      <c r="H448" s="2" t="s">
        <v>170</v>
      </c>
      <c r="I448" s="6">
        <f>I445/(I445+J445)*100</f>
        <v>56.862745098039213</v>
      </c>
      <c r="J448" s="7">
        <f>J445/(I445+J445)*100</f>
        <v>43.137254901960787</v>
      </c>
      <c r="K448" s="2" t="s">
        <v>171</v>
      </c>
      <c r="L448" s="12">
        <f>L445/SUM(L445:L447)*100</f>
        <v>33.606557377049178</v>
      </c>
      <c r="M448" s="38"/>
      <c r="N448" s="2" t="s">
        <v>170</v>
      </c>
      <c r="O448" s="6">
        <f>O445/(O445+P445)*100</f>
        <v>55.555555555555557</v>
      </c>
      <c r="P448" s="7">
        <f>P445/(O445+P445)*100</f>
        <v>44.444444444444443</v>
      </c>
      <c r="Q448" s="2" t="s">
        <v>171</v>
      </c>
      <c r="R448" s="12">
        <f>R445/SUM(R445:R447)*100</f>
        <v>23.846153846153847</v>
      </c>
      <c r="S448" s="38"/>
      <c r="T448" s="2" t="s">
        <v>170</v>
      </c>
      <c r="U448" s="6">
        <f>U445/(U445+V445)*100</f>
        <v>55.357142857142861</v>
      </c>
      <c r="V448" s="7">
        <f>V445/(U445+V445)*100</f>
        <v>44.642857142857146</v>
      </c>
      <c r="W448" s="2" t="s">
        <v>171</v>
      </c>
      <c r="X448" s="12">
        <f>X445/SUM(X445:X447)*100</f>
        <v>34.840425531914896</v>
      </c>
    </row>
    <row r="449" spans="2:24" ht="15" customHeight="1" x14ac:dyDescent="0.25">
      <c r="B449" s="3" t="s">
        <v>172</v>
      </c>
      <c r="C449" s="8">
        <f>C446/(C446+D446)*100</f>
        <v>61.016949152542374</v>
      </c>
      <c r="D449" s="9">
        <f>D446/(C446+D446)*100</f>
        <v>38.983050847457626</v>
      </c>
      <c r="E449" s="3" t="s">
        <v>173</v>
      </c>
      <c r="F449" s="13">
        <f>F446/SUM(F445:F447)*100</f>
        <v>40.405904059040594</v>
      </c>
      <c r="G449" s="38"/>
      <c r="H449" s="3" t="s">
        <v>172</v>
      </c>
      <c r="I449" s="8">
        <f>I446/(I446+J446)*100</f>
        <v>64.179104477611943</v>
      </c>
      <c r="J449" s="9">
        <f>J446/(I446+J446)*100</f>
        <v>35.820895522388057</v>
      </c>
      <c r="K449" s="3" t="s">
        <v>173</v>
      </c>
      <c r="L449" s="13">
        <f>L446/SUM(L445:L447)*100</f>
        <v>41.803278688524593</v>
      </c>
      <c r="M449" s="38"/>
      <c r="N449" s="3" t="s">
        <v>172</v>
      </c>
      <c r="O449" s="8">
        <f>O446/(O446+P446)*100</f>
        <v>38.888888888888893</v>
      </c>
      <c r="P449" s="9">
        <f>P446/(O446+P446)*100</f>
        <v>61.111111111111114</v>
      </c>
      <c r="Q449" s="3" t="s">
        <v>173</v>
      </c>
      <c r="R449" s="13">
        <f>R446/SUM(R445:R447)*100</f>
        <v>50.769230769230766</v>
      </c>
      <c r="S449" s="38"/>
      <c r="T449" s="3" t="s">
        <v>172</v>
      </c>
      <c r="U449" s="8">
        <f>U446/(U446+V446)*100</f>
        <v>68.627450980392155</v>
      </c>
      <c r="V449" s="9">
        <f>V446/(U446+V446)*100</f>
        <v>31.372549019607842</v>
      </c>
      <c r="W449" s="3" t="s">
        <v>173</v>
      </c>
      <c r="X449" s="13">
        <f>X446/SUM(X445:X447)*100</f>
        <v>35.372340425531917</v>
      </c>
    </row>
    <row r="450" spans="2:24" ht="15" customHeight="1" x14ac:dyDescent="0.25">
      <c r="B450" s="4" t="s">
        <v>174</v>
      </c>
      <c r="C450" s="10">
        <f>C447/(C447+D447)*100</f>
        <v>63.793103448275865</v>
      </c>
      <c r="D450" s="11">
        <f>D447/(C447+D447)*100</f>
        <v>36.206896551724135</v>
      </c>
      <c r="E450" s="4" t="s">
        <v>175</v>
      </c>
      <c r="F450" s="14">
        <f>F447/SUM(F445:F447)*100</f>
        <v>24.907749077490777</v>
      </c>
      <c r="G450" s="38"/>
      <c r="H450" s="4" t="s">
        <v>174</v>
      </c>
      <c r="I450" s="10">
        <f>I447/(I447+J447)*100</f>
        <v>63.934426229508205</v>
      </c>
      <c r="J450" s="11">
        <f>J447/(I447+J447)*100</f>
        <v>36.065573770491802</v>
      </c>
      <c r="K450" s="4" t="s">
        <v>175</v>
      </c>
      <c r="L450" s="14">
        <f>L447/SUM(L445:L447)*100</f>
        <v>24.590163934426229</v>
      </c>
      <c r="M450" s="38"/>
      <c r="N450" s="4" t="s">
        <v>174</v>
      </c>
      <c r="O450" s="10">
        <f>O447/(O447+P447)*100</f>
        <v>42.857142857142854</v>
      </c>
      <c r="P450" s="11">
        <f>P447/(O447+P447)*100</f>
        <v>57.142857142857139</v>
      </c>
      <c r="Q450" s="4" t="s">
        <v>175</v>
      </c>
      <c r="R450" s="14">
        <f>R447/SUM(R445:R447)*100</f>
        <v>25.384615384615383</v>
      </c>
      <c r="S450" s="38"/>
      <c r="T450" s="4" t="s">
        <v>174</v>
      </c>
      <c r="U450" s="10">
        <f>U447/(U447+V447)*100</f>
        <v>55.319148936170215</v>
      </c>
      <c r="V450" s="11">
        <f>V447/(U447+V447)*100</f>
        <v>44.680851063829785</v>
      </c>
      <c r="W450" s="4" t="s">
        <v>175</v>
      </c>
      <c r="X450" s="14">
        <f>X447/SUM(X445:X447)*100</f>
        <v>29.787234042553191</v>
      </c>
    </row>
    <row r="451" spans="2:24" ht="15" customHeight="1" x14ac:dyDescent="0.25">
      <c r="B451" s="2" t="s">
        <v>176</v>
      </c>
      <c r="C451" s="40">
        <v>19</v>
      </c>
      <c r="D451" s="41"/>
      <c r="E451" s="2" t="s">
        <v>177</v>
      </c>
      <c r="F451" s="12">
        <f>SQRT(5+F445)/SQRT(5+F446)*((5+C445)/(5+D445))</f>
        <v>1.3810220845302936</v>
      </c>
      <c r="G451" s="38"/>
      <c r="H451" s="2" t="s">
        <v>176</v>
      </c>
      <c r="I451" s="40">
        <f>C451+'Lesser than 50'!I230</f>
        <v>21</v>
      </c>
      <c r="J451" s="41">
        <f>D451+'Lesser than 50'!J230</f>
        <v>0</v>
      </c>
      <c r="K451" s="2" t="s">
        <v>177</v>
      </c>
      <c r="L451" s="12">
        <f>SQRT(5+L445)/SQRT(5+L446)*((5+I445)/(5+J445))</f>
        <v>1.155493329779465</v>
      </c>
      <c r="M451" s="38"/>
      <c r="N451" s="2" t="s">
        <v>176</v>
      </c>
      <c r="O451" s="40">
        <f>'Lesser than 50'!O230+'Lesser than 50'!U230</f>
        <v>3</v>
      </c>
      <c r="P451" s="41">
        <f>'Lesser than 50'!P230+'Lesser than 50'!V230</f>
        <v>0</v>
      </c>
      <c r="Q451" s="2" t="s">
        <v>177</v>
      </c>
      <c r="R451" s="12">
        <f>SQRT(5+R445)/SQRT(5+R446)*((5+O445)/(5+P445))</f>
        <v>0.82161807105728291</v>
      </c>
      <c r="S451" s="38"/>
      <c r="T451" s="2" t="s">
        <v>176</v>
      </c>
      <c r="U451" s="40">
        <v>14</v>
      </c>
      <c r="V451" s="41"/>
      <c r="W451" s="2" t="s">
        <v>177</v>
      </c>
      <c r="X451" s="12">
        <f>SQRT(5+X445)/SQRT(5+X446)*((5+U445)/(5+V445))</f>
        <v>1.1912726114465189</v>
      </c>
    </row>
    <row r="452" spans="2:24" ht="15" customHeight="1" x14ac:dyDescent="0.25">
      <c r="B452" s="3" t="s">
        <v>178</v>
      </c>
      <c r="C452" s="42">
        <v>34</v>
      </c>
      <c r="D452" s="43"/>
      <c r="E452" s="3" t="s">
        <v>179</v>
      </c>
      <c r="F452" s="13">
        <f>SQRT(5+F446)/SQRT(5+F447)*((5+C446)/(5+D446))</f>
        <v>1.8521912009557651</v>
      </c>
      <c r="G452" s="38"/>
      <c r="H452" s="3" t="s">
        <v>178</v>
      </c>
      <c r="I452" s="42">
        <f>C452+'Lesser than 50'!I231</f>
        <v>43</v>
      </c>
      <c r="J452" s="43">
        <f>D452+'Lesser than 50'!J231</f>
        <v>0</v>
      </c>
      <c r="K452" s="3" t="s">
        <v>179</v>
      </c>
      <c r="L452" s="13">
        <f>SQRT(5+L446)/SQRT(5+L447)*((5+I446)/(5+J446))</f>
        <v>2.1437002785193924</v>
      </c>
      <c r="M452" s="38"/>
      <c r="N452" s="3" t="s">
        <v>178</v>
      </c>
      <c r="O452" s="42">
        <f>'Lesser than 50'!O231+'Lesser than 50'!U231</f>
        <v>15</v>
      </c>
      <c r="P452" s="43">
        <f>'Lesser than 50'!P231+'Lesser than 50'!V231</f>
        <v>0</v>
      </c>
      <c r="Q452" s="3" t="s">
        <v>179</v>
      </c>
      <c r="R452" s="13">
        <f>SQRT(5+R446)/SQRT(5+R447)*((5+O446)/(5+P446))</f>
        <v>1.0251764931489911</v>
      </c>
      <c r="S452" s="38"/>
      <c r="T452" s="3" t="s">
        <v>178</v>
      </c>
      <c r="U452" s="42">
        <v>13</v>
      </c>
      <c r="V452" s="43"/>
      <c r="W452" s="3" t="s">
        <v>179</v>
      </c>
      <c r="X452" s="13">
        <f>SQRT(5+X446)/SQRT(5+X447)*((5+U446)/(5+V446))</f>
        <v>2.0686513879899748</v>
      </c>
    </row>
    <row r="453" spans="2:24" ht="15" customHeight="1" x14ac:dyDescent="0.25">
      <c r="B453" s="4" t="s">
        <v>180</v>
      </c>
      <c r="C453" s="44">
        <v>9</v>
      </c>
      <c r="D453" s="45"/>
      <c r="E453" s="4" t="s">
        <v>181</v>
      </c>
      <c r="F453" s="14">
        <f>SQRT(5+F447)/SQRT(5+F445)*((5+C447)/(5+D447))</f>
        <v>1.3758190095658693</v>
      </c>
      <c r="G453" s="38"/>
      <c r="H453" s="4" t="s">
        <v>180</v>
      </c>
      <c r="I453" s="44">
        <f>C453+'Lesser than 50'!I232</f>
        <v>11</v>
      </c>
      <c r="J453" s="45">
        <f>D453+'Lesser than 50'!J232</f>
        <v>0</v>
      </c>
      <c r="K453" s="4" t="s">
        <v>181</v>
      </c>
      <c r="L453" s="14">
        <f>SQRT(5+L447)/SQRT(5+L445)*((5+I447)/(5+J447))</f>
        <v>1.4000550552335511</v>
      </c>
      <c r="M453" s="38"/>
      <c r="N453" s="4" t="s">
        <v>180</v>
      </c>
      <c r="O453" s="44">
        <f>'Lesser than 50'!O232+'Lesser than 50'!U232</f>
        <v>4</v>
      </c>
      <c r="P453" s="45">
        <f>'Lesser than 50'!P232+'Lesser than 50'!V232</f>
        <v>0</v>
      </c>
      <c r="Q453" s="4" t="s">
        <v>181</v>
      </c>
      <c r="R453" s="14">
        <f>SQRT(5+R447)/SQRT(5+R445)*((5+O447)/(5+P447))</f>
        <v>0.91324651895836673</v>
      </c>
      <c r="S453" s="38"/>
      <c r="T453" s="4" t="s">
        <v>180</v>
      </c>
      <c r="U453" s="44">
        <v>7</v>
      </c>
      <c r="V453" s="45"/>
      <c r="W453" s="4" t="s">
        <v>181</v>
      </c>
      <c r="X453" s="14">
        <f>SQRT(5+X447)/SQRT(5+X445)*((5+U447)/(5+V447))</f>
        <v>1.1058897239091987</v>
      </c>
    </row>
    <row r="454" spans="2:24" ht="15" customHeight="1" x14ac:dyDescent="0.25">
      <c r="B454" s="2" t="s">
        <v>161</v>
      </c>
      <c r="C454" s="6">
        <f>(100*F451)/(1+F451)</f>
        <v>58.001229535119123</v>
      </c>
      <c r="D454" s="7">
        <f>100-C454</f>
        <v>41.998770464880877</v>
      </c>
      <c r="E454" s="2" t="s">
        <v>130</v>
      </c>
      <c r="F454" s="7">
        <f>(C454+D456)/2</f>
        <v>50.045988930609312</v>
      </c>
      <c r="G454" s="38"/>
      <c r="H454" s="2" t="s">
        <v>161</v>
      </c>
      <c r="I454" s="6">
        <f>(100*L451)/(1+L451)</f>
        <v>53.606908164159663</v>
      </c>
      <c r="J454" s="7">
        <f>100-I454</f>
        <v>46.393091835840337</v>
      </c>
      <c r="K454" s="2" t="s">
        <v>130</v>
      </c>
      <c r="L454" s="7">
        <f>(I454+J456)/2</f>
        <v>47.636309516362552</v>
      </c>
      <c r="M454" s="38"/>
      <c r="N454" s="2" t="s">
        <v>161</v>
      </c>
      <c r="O454" s="6">
        <f>(100*R451)/(1+R451)</f>
        <v>45.103750567231067</v>
      </c>
      <c r="P454" s="7">
        <f>100-O454</f>
        <v>54.896249432768933</v>
      </c>
      <c r="Q454" s="2" t="s">
        <v>130</v>
      </c>
      <c r="R454" s="7">
        <f>(O454+P456)/2</f>
        <v>48.685465233760389</v>
      </c>
      <c r="S454" s="38"/>
      <c r="T454" s="2" t="s">
        <v>161</v>
      </c>
      <c r="U454" s="6">
        <f>(100*X451)/(1+X451)</f>
        <v>54.364418430809813</v>
      </c>
      <c r="V454" s="7">
        <f>100-U454</f>
        <v>45.635581569190187</v>
      </c>
      <c r="W454" s="2" t="s">
        <v>130</v>
      </c>
      <c r="X454" s="7">
        <f>(U454+V456)/2</f>
        <v>50.92514287063171</v>
      </c>
    </row>
    <row r="455" spans="2:24" ht="15" customHeight="1" x14ac:dyDescent="0.25">
      <c r="B455" s="3" t="s">
        <v>162</v>
      </c>
      <c r="C455" s="8">
        <f>(100*F452)/(1+F452)</f>
        <v>64.939236904422756</v>
      </c>
      <c r="D455" s="9">
        <f t="shared" ref="D455:D456" si="164">100-C455</f>
        <v>35.060763095577244</v>
      </c>
      <c r="E455" s="3" t="s">
        <v>131</v>
      </c>
      <c r="F455" s="9">
        <f>(D454+C455)/2</f>
        <v>53.469003684651817</v>
      </c>
      <c r="G455" s="38"/>
      <c r="H455" s="3" t="s">
        <v>162</v>
      </c>
      <c r="I455" s="8">
        <f>(100*L452)/(1+L452)</f>
        <v>68.19035177008108</v>
      </c>
      <c r="J455" s="9">
        <f t="shared" ref="J455:J456" si="165">100-I455</f>
        <v>31.80964822991892</v>
      </c>
      <c r="K455" s="3" t="s">
        <v>131</v>
      </c>
      <c r="L455" s="9">
        <f>(J454+I455)/2</f>
        <v>57.291721802960708</v>
      </c>
      <c r="M455" s="38"/>
      <c r="N455" s="3" t="s">
        <v>162</v>
      </c>
      <c r="O455" s="8">
        <f>(100*R452)/(1+R452)</f>
        <v>50.621587630366072</v>
      </c>
      <c r="P455" s="9">
        <f t="shared" ref="P455:P456" si="166">100-O455</f>
        <v>49.378412369633928</v>
      </c>
      <c r="Q455" s="3" t="s">
        <v>131</v>
      </c>
      <c r="R455" s="9">
        <f>(P454+O455)/2</f>
        <v>52.758918531567502</v>
      </c>
      <c r="S455" s="38"/>
      <c r="T455" s="3" t="s">
        <v>162</v>
      </c>
      <c r="U455" s="8">
        <f>(100*X452)/(1+X452)</f>
        <v>67.412394776618171</v>
      </c>
      <c r="V455" s="9">
        <f t="shared" ref="V455:V456" si="167">100-U455</f>
        <v>32.587605223381829</v>
      </c>
      <c r="W455" s="3" t="s">
        <v>131</v>
      </c>
      <c r="X455" s="9">
        <f>(V454+U455)/2</f>
        <v>56.523988172904183</v>
      </c>
    </row>
    <row r="456" spans="2:24" ht="15" customHeight="1" x14ac:dyDescent="0.25">
      <c r="B456" s="4" t="s">
        <v>132</v>
      </c>
      <c r="C456" s="10">
        <f>(100*F453)/(1+F453)</f>
        <v>57.909251673900492</v>
      </c>
      <c r="D456" s="11">
        <f t="shared" si="164"/>
        <v>42.090748326099508</v>
      </c>
      <c r="E456" s="4" t="s">
        <v>133</v>
      </c>
      <c r="F456" s="11">
        <f>(D455+C456)/2</f>
        <v>46.485007384738864</v>
      </c>
      <c r="G456" s="38"/>
      <c r="H456" s="4" t="s">
        <v>132</v>
      </c>
      <c r="I456" s="10">
        <f>(100*L453)/(1+L453)</f>
        <v>58.334289131434559</v>
      </c>
      <c r="J456" s="11">
        <f t="shared" si="165"/>
        <v>41.665710868565441</v>
      </c>
      <c r="K456" s="4" t="s">
        <v>133</v>
      </c>
      <c r="L456" s="11">
        <f>(J455+I456)/2</f>
        <v>45.07196868067674</v>
      </c>
      <c r="M456" s="38"/>
      <c r="N456" s="4" t="s">
        <v>132</v>
      </c>
      <c r="O456" s="10">
        <f>(100*R453)/(1+R453)</f>
        <v>47.732820099710288</v>
      </c>
      <c r="P456" s="11">
        <f t="shared" si="166"/>
        <v>52.267179900289712</v>
      </c>
      <c r="Q456" s="4" t="s">
        <v>133</v>
      </c>
      <c r="R456" s="11">
        <f>(P455+O456)/2</f>
        <v>48.555616234672108</v>
      </c>
      <c r="S456" s="38"/>
      <c r="T456" s="4" t="s">
        <v>132</v>
      </c>
      <c r="U456" s="10">
        <f>(100*X453)/(1+X453)</f>
        <v>52.514132689546393</v>
      </c>
      <c r="V456" s="11">
        <f t="shared" si="167"/>
        <v>47.485867310453607</v>
      </c>
      <c r="W456" s="4" t="s">
        <v>133</v>
      </c>
      <c r="X456" s="11">
        <f>(V455+U456)/2</f>
        <v>42.550868956464114</v>
      </c>
    </row>
    <row r="457" spans="2:24" ht="15" customHeight="1" x14ac:dyDescent="0.25">
      <c r="B457" s="46" t="s">
        <v>134</v>
      </c>
      <c r="C457" s="49">
        <f>SUM(C445:D447, C451:C453)</f>
        <v>271</v>
      </c>
      <c r="D457" s="50"/>
      <c r="E457" s="5" t="s">
        <v>135</v>
      </c>
      <c r="F457" s="15">
        <f>SQRT(((50-D454)^2+(50-D455)^2+(50-D456)^2)/2)</f>
        <v>13.224158487427983</v>
      </c>
      <c r="G457" s="38"/>
      <c r="H457" s="46" t="s">
        <v>134</v>
      </c>
      <c r="I457" s="49">
        <f>SUM(I445:J447, I451:I453)</f>
        <v>305</v>
      </c>
      <c r="J457" s="50"/>
      <c r="K457" s="5" t="s">
        <v>135</v>
      </c>
      <c r="L457" s="15">
        <f>SQRT(((50-J454)^2+(50-J455)^2+(50-J456)^2)/2)</f>
        <v>14.376353142405792</v>
      </c>
      <c r="M457" s="38"/>
      <c r="N457" s="46" t="s">
        <v>134</v>
      </c>
      <c r="O457" s="49">
        <f>SUM(O445:P447, O451:O453)</f>
        <v>65</v>
      </c>
      <c r="P457" s="50"/>
      <c r="Q457" s="5" t="s">
        <v>135</v>
      </c>
      <c r="R457" s="15">
        <f>SQRT(((50-P454)^2+(50-P455)^2+(50-P456)^2)/2)</f>
        <v>3.8405555841825723</v>
      </c>
      <c r="S457" s="38"/>
      <c r="T457" s="46" t="s">
        <v>134</v>
      </c>
      <c r="U457" s="49">
        <f>SUM(U445:V447, U451:U453)</f>
        <v>188</v>
      </c>
      <c r="V457" s="50"/>
      <c r="W457" s="5" t="s">
        <v>135</v>
      </c>
      <c r="X457" s="15">
        <f>SQRT(((50-V454)^2+(50-V455)^2+(50-V456)^2)/2)</f>
        <v>12.817185792455339</v>
      </c>
    </row>
    <row r="458" spans="2:24" ht="15" customHeight="1" x14ac:dyDescent="0.25">
      <c r="B458" s="47"/>
      <c r="C458" s="51"/>
      <c r="D458" s="52"/>
      <c r="E458" s="5" t="s">
        <v>136</v>
      </c>
      <c r="F458" s="15">
        <f>SQRT(((50-F454)^2+(50-F455)^2+(50-F456)^2)/2)</f>
        <v>3.4922252670186378</v>
      </c>
      <c r="G458" s="38"/>
      <c r="H458" s="47"/>
      <c r="I458" s="51"/>
      <c r="J458" s="52"/>
      <c r="K458" s="5" t="s">
        <v>136</v>
      </c>
      <c r="L458" s="15">
        <f>SQRT(((50-L454)^2+(50-L455)^2+(50-L456)^2)/2)</f>
        <v>6.4436686847805014</v>
      </c>
      <c r="M458" s="38"/>
      <c r="N458" s="47"/>
      <c r="O458" s="51"/>
      <c r="P458" s="52"/>
      <c r="Q458" s="5" t="s">
        <v>136</v>
      </c>
      <c r="R458" s="15">
        <f>SQRT(((50-R454)^2+(50-R455)^2+(50-R456)^2)/2)</f>
        <v>2.3901754723264554</v>
      </c>
      <c r="S458" s="38"/>
      <c r="T458" s="47"/>
      <c r="U458" s="51"/>
      <c r="V458" s="52"/>
      <c r="W458" s="5" t="s">
        <v>136</v>
      </c>
      <c r="X458" s="15">
        <f>SQRT(((50-X454)^2+(50-X455)^2+(50-X456)^2)/2)</f>
        <v>7.0323489786501767</v>
      </c>
    </row>
    <row r="459" spans="2:24" ht="15" customHeight="1" x14ac:dyDescent="0.25">
      <c r="B459" s="48"/>
      <c r="C459" s="53"/>
      <c r="D459" s="54"/>
      <c r="E459" s="5" t="s">
        <v>137</v>
      </c>
      <c r="F459" s="15">
        <f>SQRT(((2*F457^2)+(2*F458^2))/4)</f>
        <v>9.6714529677866139</v>
      </c>
      <c r="G459" s="38"/>
      <c r="H459" s="48"/>
      <c r="I459" s="53"/>
      <c r="J459" s="54"/>
      <c r="K459" s="5" t="s">
        <v>137</v>
      </c>
      <c r="L459" s="15">
        <f>SQRT(((2*L457^2)+(2*L458^2))/4)</f>
        <v>11.140026835568705</v>
      </c>
      <c r="M459" s="38"/>
      <c r="N459" s="48"/>
      <c r="O459" s="53"/>
      <c r="P459" s="54"/>
      <c r="Q459" s="5" t="s">
        <v>137</v>
      </c>
      <c r="R459" s="15">
        <f>SQRT(((2*R457^2)+(2*R458^2))/4)</f>
        <v>3.1986564354199509</v>
      </c>
      <c r="S459" s="38"/>
      <c r="T459" s="48"/>
      <c r="U459" s="53"/>
      <c r="V459" s="54"/>
      <c r="W459" s="5" t="s">
        <v>137</v>
      </c>
      <c r="X459" s="15">
        <f>SQRT(((2*X457^2)+(2*X458^2))/4)</f>
        <v>10.337654080976041</v>
      </c>
    </row>
    <row r="460" spans="2:24" ht="15" customHeight="1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ht="15" customHeight="1" x14ac:dyDescent="0.25">
      <c r="B461" s="39" t="s">
        <v>312</v>
      </c>
      <c r="C461" s="39"/>
      <c r="D461" s="39"/>
      <c r="E461" s="39"/>
      <c r="F461" s="39"/>
      <c r="G461" s="38"/>
      <c r="H461" s="39" t="s">
        <v>313</v>
      </c>
      <c r="I461" s="39"/>
      <c r="J461" s="39"/>
      <c r="K461" s="39"/>
      <c r="L461" s="39"/>
      <c r="M461" s="38"/>
      <c r="N461" s="39" t="s">
        <v>314</v>
      </c>
      <c r="O461" s="39"/>
      <c r="P461" s="39"/>
      <c r="Q461" s="39"/>
      <c r="R461" s="39"/>
      <c r="S461" s="38"/>
      <c r="T461" s="39" t="s">
        <v>315</v>
      </c>
      <c r="U461" s="39"/>
      <c r="V461" s="39"/>
      <c r="W461" s="39"/>
      <c r="X461" s="39"/>
    </row>
    <row r="462" spans="2:24" ht="15" customHeight="1" x14ac:dyDescent="0.25">
      <c r="B462" s="2" t="s">
        <v>161</v>
      </c>
      <c r="C462" s="33">
        <v>30</v>
      </c>
      <c r="D462" s="34">
        <v>22</v>
      </c>
      <c r="E462" s="2" t="s">
        <v>167</v>
      </c>
      <c r="F462" s="16">
        <f>C462+D462+C464+D464+C468*2</f>
        <v>113</v>
      </c>
      <c r="G462" s="38"/>
      <c r="H462" s="2" t="s">
        <v>161</v>
      </c>
      <c r="I462" s="33">
        <f>'Lesser than 50'!C241+Official!U445+Official!C462</f>
        <v>67</v>
      </c>
      <c r="J462" s="34">
        <f>'Lesser than 50'!D241+Official!V445+Official!D462</f>
        <v>50</v>
      </c>
      <c r="K462" s="2" t="s">
        <v>167</v>
      </c>
      <c r="L462" s="16">
        <f>I462+J462+I464+J464+I468*2</f>
        <v>264</v>
      </c>
      <c r="M462" s="38"/>
      <c r="N462" s="2" t="s">
        <v>161</v>
      </c>
      <c r="O462" s="33">
        <v>63</v>
      </c>
      <c r="P462" s="34">
        <v>57</v>
      </c>
      <c r="Q462" s="2" t="s">
        <v>167</v>
      </c>
      <c r="R462" s="16">
        <f>O462+P462+O464+P464+O468*2</f>
        <v>358</v>
      </c>
      <c r="S462" s="38"/>
      <c r="T462" s="2" t="s">
        <v>161</v>
      </c>
      <c r="U462" s="33">
        <v>17</v>
      </c>
      <c r="V462" s="34">
        <v>11</v>
      </c>
      <c r="W462" s="2" t="s">
        <v>167</v>
      </c>
      <c r="X462" s="16">
        <f>U462+V462+U464+V464+U468*2</f>
        <v>209</v>
      </c>
    </row>
    <row r="463" spans="2:24" ht="15" customHeight="1" x14ac:dyDescent="0.25">
      <c r="B463" s="3" t="s">
        <v>162</v>
      </c>
      <c r="C463" s="35">
        <v>28</v>
      </c>
      <c r="D463" s="36">
        <v>14</v>
      </c>
      <c r="E463" s="3" t="s">
        <v>168</v>
      </c>
      <c r="F463" s="17">
        <f>SUM(C462:D463)+C469*2</f>
        <v>128</v>
      </c>
      <c r="G463" s="38"/>
      <c r="H463" s="3" t="s">
        <v>162</v>
      </c>
      <c r="I463" s="35">
        <f>'Lesser than 50'!C242+Official!U446+Official!C463</f>
        <v>63</v>
      </c>
      <c r="J463" s="36">
        <f>'Lesser than 50'!D242+Official!V446+Official!D463</f>
        <v>38</v>
      </c>
      <c r="K463" s="3" t="s">
        <v>168</v>
      </c>
      <c r="L463" s="17">
        <f>SUM(I462:J463)+I469*2</f>
        <v>280</v>
      </c>
      <c r="M463" s="38"/>
      <c r="N463" s="3" t="s">
        <v>162</v>
      </c>
      <c r="O463" s="35">
        <v>59</v>
      </c>
      <c r="P463" s="36">
        <v>55</v>
      </c>
      <c r="Q463" s="3" t="s">
        <v>168</v>
      </c>
      <c r="R463" s="17">
        <f>SUM(O462:P463)+O469*2</f>
        <v>304</v>
      </c>
      <c r="S463" s="38"/>
      <c r="T463" s="3" t="s">
        <v>162</v>
      </c>
      <c r="U463" s="35">
        <v>16</v>
      </c>
      <c r="V463" s="36">
        <v>14</v>
      </c>
      <c r="W463" s="3" t="s">
        <v>168</v>
      </c>
      <c r="X463" s="17">
        <f>SUM(U462:V463)+U469*2</f>
        <v>80</v>
      </c>
    </row>
    <row r="464" spans="2:24" ht="15" customHeight="1" x14ac:dyDescent="0.25">
      <c r="B464" s="4" t="s">
        <v>132</v>
      </c>
      <c r="C464" s="31">
        <v>23</v>
      </c>
      <c r="D464" s="32">
        <v>14</v>
      </c>
      <c r="E464" s="4" t="s">
        <v>169</v>
      </c>
      <c r="F464" s="18">
        <f>SUM(C463:D464)+C470*2</f>
        <v>93</v>
      </c>
      <c r="G464" s="38"/>
      <c r="H464" s="4" t="s">
        <v>132</v>
      </c>
      <c r="I464" s="31">
        <f>'Lesser than 50'!C243+Official!U447+Official!C464</f>
        <v>50</v>
      </c>
      <c r="J464" s="32">
        <f>'Lesser than 50'!D243+Official!V447+Official!D464</f>
        <v>39</v>
      </c>
      <c r="K464" s="4" t="s">
        <v>169</v>
      </c>
      <c r="L464" s="18">
        <f>SUM(I463:J464)+I470*2</f>
        <v>218</v>
      </c>
      <c r="M464" s="38"/>
      <c r="N464" s="4" t="s">
        <v>132</v>
      </c>
      <c r="O464" s="31">
        <v>71</v>
      </c>
      <c r="P464" s="32">
        <v>63</v>
      </c>
      <c r="Q464" s="4" t="s">
        <v>169</v>
      </c>
      <c r="R464" s="18">
        <f>SUM(O463:P464)+O470*2</f>
        <v>314</v>
      </c>
      <c r="S464" s="38"/>
      <c r="T464" s="4" t="s">
        <v>132</v>
      </c>
      <c r="U464" s="31">
        <v>51</v>
      </c>
      <c r="V464" s="32">
        <v>46</v>
      </c>
      <c r="W464" s="4" t="s">
        <v>169</v>
      </c>
      <c r="X464" s="18">
        <f>SUM(U463:V464)+U470*2</f>
        <v>251</v>
      </c>
    </row>
    <row r="465" spans="2:25" ht="15" customHeight="1" x14ac:dyDescent="0.25">
      <c r="B465" s="2" t="s">
        <v>170</v>
      </c>
      <c r="C465" s="6">
        <f>C462/(C462+D462)*100</f>
        <v>57.692307692307686</v>
      </c>
      <c r="D465" s="7">
        <f>D462/(C462+D462)*100</f>
        <v>42.307692307692307</v>
      </c>
      <c r="E465" s="2" t="s">
        <v>171</v>
      </c>
      <c r="F465" s="12">
        <f>F462/SUM(F462:F464)*100</f>
        <v>33.832335329341319</v>
      </c>
      <c r="G465" s="38"/>
      <c r="H465" s="2" t="s">
        <v>170</v>
      </c>
      <c r="I465" s="6">
        <f>I462/(I462+J462)*100</f>
        <v>57.26495726495726</v>
      </c>
      <c r="J465" s="7">
        <f>J462/(I462+J462)*100</f>
        <v>42.735042735042732</v>
      </c>
      <c r="K465" s="2" t="s">
        <v>171</v>
      </c>
      <c r="L465" s="12">
        <f>L462/SUM(L462:L464)*100</f>
        <v>34.645669291338585</v>
      </c>
      <c r="M465" s="38"/>
      <c r="N465" s="2" t="s">
        <v>170</v>
      </c>
      <c r="O465" s="6">
        <f>O462/(O462+P462)*100</f>
        <v>52.5</v>
      </c>
      <c r="P465" s="7">
        <f>P462/(O462+P462)*100</f>
        <v>47.5</v>
      </c>
      <c r="Q465" s="2" t="s">
        <v>171</v>
      </c>
      <c r="R465" s="12">
        <f>R462/SUM(R462:R464)*100</f>
        <v>36.680327868852459</v>
      </c>
      <c r="S465" s="38"/>
      <c r="T465" s="2" t="s">
        <v>170</v>
      </c>
      <c r="U465" s="6">
        <f>U462/(U462+V462)*100</f>
        <v>60.714285714285708</v>
      </c>
      <c r="V465" s="7">
        <f>V462/(U462+V462)*100</f>
        <v>39.285714285714285</v>
      </c>
      <c r="W465" s="2" t="s">
        <v>171</v>
      </c>
      <c r="X465" s="12">
        <f>X462/SUM(X462:X464)*100</f>
        <v>38.703703703703702</v>
      </c>
    </row>
    <row r="466" spans="2:25" ht="15" customHeight="1" x14ac:dyDescent="0.25">
      <c r="B466" s="3" t="s">
        <v>172</v>
      </c>
      <c r="C466" s="8">
        <f>C463/(C463+D463)*100</f>
        <v>66.666666666666657</v>
      </c>
      <c r="D466" s="9">
        <f>D463/(C463+D463)*100</f>
        <v>33.333333333333329</v>
      </c>
      <c r="E466" s="3" t="s">
        <v>173</v>
      </c>
      <c r="F466" s="13">
        <f>F463/SUM(F462:F464)*100</f>
        <v>38.323353293413177</v>
      </c>
      <c r="G466" s="38"/>
      <c r="H466" s="3" t="s">
        <v>172</v>
      </c>
      <c r="I466" s="8">
        <f>I463/(I463+J463)*100</f>
        <v>62.376237623762378</v>
      </c>
      <c r="J466" s="9">
        <f>J463/(I463+J463)*100</f>
        <v>37.623762376237622</v>
      </c>
      <c r="K466" s="3" t="s">
        <v>173</v>
      </c>
      <c r="L466" s="13">
        <f>L463/SUM(L462:L464)*100</f>
        <v>36.745406824146983</v>
      </c>
      <c r="M466" s="38"/>
      <c r="N466" s="3" t="s">
        <v>172</v>
      </c>
      <c r="O466" s="8">
        <f>O463/(O463+P463)*100</f>
        <v>51.754385964912288</v>
      </c>
      <c r="P466" s="9">
        <f>P463/(O463+P463)*100</f>
        <v>48.245614035087719</v>
      </c>
      <c r="Q466" s="3" t="s">
        <v>173</v>
      </c>
      <c r="R466" s="13">
        <f>R463/SUM(R462:R464)*100</f>
        <v>31.147540983606557</v>
      </c>
      <c r="S466" s="38"/>
      <c r="T466" s="3" t="s">
        <v>172</v>
      </c>
      <c r="U466" s="8">
        <f>U463/(U463+V463)*100</f>
        <v>53.333333333333336</v>
      </c>
      <c r="V466" s="9">
        <f>V463/(U463+V463)*100</f>
        <v>46.666666666666664</v>
      </c>
      <c r="W466" s="3" t="s">
        <v>173</v>
      </c>
      <c r="X466" s="13">
        <f>X463/SUM(X462:X464)*100</f>
        <v>14.814814814814813</v>
      </c>
    </row>
    <row r="467" spans="2:25" ht="15" customHeight="1" x14ac:dyDescent="0.25">
      <c r="B467" s="4" t="s">
        <v>174</v>
      </c>
      <c r="C467" s="10">
        <f>C464/(C464+D464)*100</f>
        <v>62.162162162162161</v>
      </c>
      <c r="D467" s="11">
        <f>D464/(C464+D464)*100</f>
        <v>37.837837837837839</v>
      </c>
      <c r="E467" s="4" t="s">
        <v>175</v>
      </c>
      <c r="F467" s="14">
        <f>F464/SUM(F462:F464)*100</f>
        <v>27.844311377245507</v>
      </c>
      <c r="G467" s="38"/>
      <c r="H467" s="4" t="s">
        <v>174</v>
      </c>
      <c r="I467" s="10">
        <f>I464/(I464+J464)*100</f>
        <v>56.17977528089888</v>
      </c>
      <c r="J467" s="11">
        <f>J464/(I464+J464)*100</f>
        <v>43.820224719101127</v>
      </c>
      <c r="K467" s="4" t="s">
        <v>175</v>
      </c>
      <c r="L467" s="14">
        <f>L464/SUM(L462:L464)*100</f>
        <v>28.608923884514436</v>
      </c>
      <c r="M467" s="38"/>
      <c r="N467" s="4" t="s">
        <v>174</v>
      </c>
      <c r="O467" s="10">
        <f>O464/(O464+P464)*100</f>
        <v>52.985074626865668</v>
      </c>
      <c r="P467" s="11">
        <f>P464/(O464+P464)*100</f>
        <v>47.014925373134332</v>
      </c>
      <c r="Q467" s="4" t="s">
        <v>175</v>
      </c>
      <c r="R467" s="14">
        <f>R464/SUM(R462:R464)*100</f>
        <v>32.172131147540981</v>
      </c>
      <c r="S467" s="38"/>
      <c r="T467" s="4" t="s">
        <v>174</v>
      </c>
      <c r="U467" s="10">
        <f>U464/(U464+V464)*100</f>
        <v>52.577319587628871</v>
      </c>
      <c r="V467" s="11">
        <f>V464/(U464+V464)*100</f>
        <v>47.422680412371129</v>
      </c>
      <c r="W467" s="4" t="s">
        <v>175</v>
      </c>
      <c r="X467" s="14">
        <f>X464/SUM(X462:X464)*100</f>
        <v>46.481481481481481</v>
      </c>
    </row>
    <row r="468" spans="2:25" ht="15" customHeight="1" x14ac:dyDescent="0.25">
      <c r="B468" s="2" t="s">
        <v>176</v>
      </c>
      <c r="C468" s="40">
        <v>12</v>
      </c>
      <c r="D468" s="41"/>
      <c r="E468" s="2" t="s">
        <v>177</v>
      </c>
      <c r="F468" s="12">
        <f>SQRT(5+F462)/SQRT(5+F463)*((5+C462)/(5+D462))</f>
        <v>1.2210106819389399</v>
      </c>
      <c r="G468" s="38"/>
      <c r="H468" s="2" t="s">
        <v>176</v>
      </c>
      <c r="I468" s="40">
        <f>'Lesser than 50'!C247+Official!U451+Official!C468</f>
        <v>29</v>
      </c>
      <c r="J468" s="41">
        <f>'Lesser than 50'!D247+Official!V451+Official!D468</f>
        <v>0</v>
      </c>
      <c r="K468" s="2" t="s">
        <v>177</v>
      </c>
      <c r="L468" s="12">
        <f>SQRT(5+L462)/SQRT(5+L463)*((5+I462)/(5+J462))</f>
        <v>1.2718137528095772</v>
      </c>
      <c r="M468" s="38"/>
      <c r="N468" s="2" t="s">
        <v>176</v>
      </c>
      <c r="O468" s="40">
        <v>52</v>
      </c>
      <c r="P468" s="41"/>
      <c r="Q468" s="2" t="s">
        <v>177</v>
      </c>
      <c r="R468" s="12">
        <f>SQRT(5+R462)/SQRT(5+R463)*((5+O462)/(5+P462))</f>
        <v>1.1887520968820824</v>
      </c>
      <c r="S468" s="38"/>
      <c r="T468" s="2" t="s">
        <v>176</v>
      </c>
      <c r="U468" s="40">
        <v>42</v>
      </c>
      <c r="V468" s="41"/>
      <c r="W468" s="2" t="s">
        <v>177</v>
      </c>
      <c r="X468" s="12">
        <f>SQRT(5+X462)/SQRT(5+X463)*((5+U462)/(5+V462))</f>
        <v>2.1817255717867532</v>
      </c>
    </row>
    <row r="469" spans="2:25" ht="15" customHeight="1" x14ac:dyDescent="0.25">
      <c r="B469" s="3" t="s">
        <v>178</v>
      </c>
      <c r="C469" s="42">
        <v>17</v>
      </c>
      <c r="D469" s="43"/>
      <c r="E469" s="3" t="s">
        <v>179</v>
      </c>
      <c r="F469" s="13">
        <f>SQRT(5+F463)/SQRT(5+F464)*((5+C463)/(5+D463))</f>
        <v>2.0233598203003873</v>
      </c>
      <c r="G469" s="38"/>
      <c r="H469" s="3" t="s">
        <v>178</v>
      </c>
      <c r="I469" s="42">
        <f>'Lesser than 50'!C248+Official!U452+Official!C469</f>
        <v>31</v>
      </c>
      <c r="J469" s="43">
        <f>'Lesser than 50'!D248+Official!V452+Official!D469</f>
        <v>0</v>
      </c>
      <c r="K469" s="3" t="s">
        <v>179</v>
      </c>
      <c r="L469" s="13">
        <f>SQRT(5+L463)/SQRT(5+L464)*((5+I463)/(5+J463))</f>
        <v>1.7877651028693191</v>
      </c>
      <c r="M469" s="38"/>
      <c r="N469" s="3" t="s">
        <v>178</v>
      </c>
      <c r="O469" s="42">
        <v>35</v>
      </c>
      <c r="P469" s="43"/>
      <c r="Q469" s="3" t="s">
        <v>179</v>
      </c>
      <c r="R469" s="13">
        <f>SQRT(5+R463)/SQRT(5+R464)*((5+O463)/(5+P463))</f>
        <v>1.0498146325901627</v>
      </c>
      <c r="S469" s="38"/>
      <c r="T469" s="3" t="s">
        <v>178</v>
      </c>
      <c r="U469" s="42">
        <v>11</v>
      </c>
      <c r="V469" s="43"/>
      <c r="W469" s="3" t="s">
        <v>179</v>
      </c>
      <c r="X469" s="13">
        <f>SQRT(5+X463)/SQRT(5+X464)*((5+U463)/(5+V463))</f>
        <v>0.63687642632615349</v>
      </c>
    </row>
    <row r="470" spans="2:25" ht="15" customHeight="1" x14ac:dyDescent="0.25">
      <c r="B470" s="4" t="s">
        <v>180</v>
      </c>
      <c r="C470" s="44">
        <v>7</v>
      </c>
      <c r="D470" s="45"/>
      <c r="E470" s="4" t="s">
        <v>181</v>
      </c>
      <c r="F470" s="14">
        <f>SQRT(5+F464)/SQRT(5+F462)*((5+C464)/(5+D464))</f>
        <v>1.3430013974863935</v>
      </c>
      <c r="G470" s="38"/>
      <c r="H470" s="4" t="s">
        <v>180</v>
      </c>
      <c r="I470" s="44">
        <f>'Lesser than 50'!C249+Official!U453+Official!C470</f>
        <v>14</v>
      </c>
      <c r="J470" s="45">
        <f>'Lesser than 50'!D249+Official!V453+Official!D470</f>
        <v>0</v>
      </c>
      <c r="K470" s="4" t="s">
        <v>181</v>
      </c>
      <c r="L470" s="14">
        <f>SQRT(5+L464)/SQRT(5+L462)*((5+I464)/(5+J464))</f>
        <v>1.1381154121835859</v>
      </c>
      <c r="M470" s="38"/>
      <c r="N470" s="4" t="s">
        <v>180</v>
      </c>
      <c r="O470" s="44">
        <v>33</v>
      </c>
      <c r="P470" s="45"/>
      <c r="Q470" s="4" t="s">
        <v>181</v>
      </c>
      <c r="R470" s="14">
        <f>SQRT(5+R464)/SQRT(5+R462)*((5+O464)/(5+P464))</f>
        <v>1.04772355674475</v>
      </c>
      <c r="S470" s="38"/>
      <c r="T470" s="4" t="s">
        <v>180</v>
      </c>
      <c r="U470" s="44">
        <v>62</v>
      </c>
      <c r="V470" s="45"/>
      <c r="W470" s="4" t="s">
        <v>181</v>
      </c>
      <c r="X470" s="14">
        <f>SQRT(5+X464)/SQRT(5+X462)*((5+U464)/(5+V464))</f>
        <v>1.200966648262938</v>
      </c>
    </row>
    <row r="471" spans="2:25" ht="15" customHeight="1" x14ac:dyDescent="0.25">
      <c r="B471" s="2" t="s">
        <v>161</v>
      </c>
      <c r="C471" s="6">
        <f>(100*F468)/(1+F468)</f>
        <v>54.975452926367694</v>
      </c>
      <c r="D471" s="7">
        <f>100-C471</f>
        <v>45.024547073632306</v>
      </c>
      <c r="E471" s="2" t="s">
        <v>130</v>
      </c>
      <c r="F471" s="7">
        <f>(C471+D473)/2</f>
        <v>48.827875920047482</v>
      </c>
      <c r="G471" s="38"/>
      <c r="H471" s="2" t="s">
        <v>161</v>
      </c>
      <c r="I471" s="6">
        <f>(100*L468)/(1+L468)</f>
        <v>55.982307142771326</v>
      </c>
      <c r="J471" s="7">
        <f>100-I471</f>
        <v>44.017692857228674</v>
      </c>
      <c r="K471" s="2" t="s">
        <v>130</v>
      </c>
      <c r="L471" s="7">
        <f>(I471+J473)/2</f>
        <v>51.37623358862227</v>
      </c>
      <c r="M471" s="38"/>
      <c r="N471" s="2" t="s">
        <v>161</v>
      </c>
      <c r="O471" s="6">
        <f>(100*R468)/(1+R468)</f>
        <v>54.311865586581582</v>
      </c>
      <c r="P471" s="7">
        <f>100-O471</f>
        <v>45.688134413418418</v>
      </c>
      <c r="Q471" s="2" t="s">
        <v>130</v>
      </c>
      <c r="R471" s="7">
        <f>(O471+P473)/2</f>
        <v>51.573291198584819</v>
      </c>
      <c r="S471" s="38"/>
      <c r="T471" s="2" t="s">
        <v>161</v>
      </c>
      <c r="U471" s="6">
        <f>(100*X468)/(1+X468)</f>
        <v>68.570513784492334</v>
      </c>
      <c r="V471" s="7">
        <f>100-U471</f>
        <v>31.429486215507666</v>
      </c>
      <c r="W471" s="2" t="s">
        <v>130</v>
      </c>
      <c r="X471" s="7">
        <f>(U471+V473)/2</f>
        <v>57.002547969537744</v>
      </c>
    </row>
    <row r="472" spans="2:25" ht="15" customHeight="1" x14ac:dyDescent="0.25">
      <c r="B472" s="3" t="s">
        <v>162</v>
      </c>
      <c r="C472" s="8">
        <f>(100*F469)/(1+F469)</f>
        <v>66.924214799525771</v>
      </c>
      <c r="D472" s="9">
        <f t="shared" ref="D472:D473" si="168">100-C472</f>
        <v>33.075785200474229</v>
      </c>
      <c r="E472" s="3" t="s">
        <v>131</v>
      </c>
      <c r="F472" s="9">
        <f>(D471+C472)/2</f>
        <v>55.974380936579038</v>
      </c>
      <c r="G472" s="38"/>
      <c r="H472" s="3" t="s">
        <v>162</v>
      </c>
      <c r="I472" s="8">
        <f>(100*L469)/(1+L469)</f>
        <v>64.128972022400816</v>
      </c>
      <c r="J472" s="9">
        <f t="shared" ref="J472:J473" si="169">100-I472</f>
        <v>35.871027977599184</v>
      </c>
      <c r="K472" s="3" t="s">
        <v>131</v>
      </c>
      <c r="L472" s="9">
        <f>(J471+I472)/2</f>
        <v>54.073332439814749</v>
      </c>
      <c r="M472" s="38"/>
      <c r="N472" s="3" t="s">
        <v>162</v>
      </c>
      <c r="O472" s="8">
        <f>(100*R469)/(1+R469)</f>
        <v>51.215100912008225</v>
      </c>
      <c r="P472" s="9">
        <f t="shared" ref="P472:P473" si="170">100-O472</f>
        <v>48.784899087991775</v>
      </c>
      <c r="Q472" s="3" t="s">
        <v>131</v>
      </c>
      <c r="R472" s="9">
        <f>(P471+O472)/2</f>
        <v>48.451617662713318</v>
      </c>
      <c r="S472" s="38"/>
      <c r="T472" s="3" t="s">
        <v>162</v>
      </c>
      <c r="U472" s="8">
        <f>(100*X469)/(1+X469)</f>
        <v>38.908033378889506</v>
      </c>
      <c r="V472" s="9">
        <f t="shared" ref="V472:V473" si="171">100-U472</f>
        <v>61.091966621110494</v>
      </c>
      <c r="W472" s="3" t="s">
        <v>131</v>
      </c>
      <c r="X472" s="9">
        <f>(V471+U472)/2</f>
        <v>35.168759797198589</v>
      </c>
    </row>
    <row r="473" spans="2:25" ht="15" customHeight="1" x14ac:dyDescent="0.25">
      <c r="B473" s="4" t="s">
        <v>132</v>
      </c>
      <c r="C473" s="10">
        <f>(100*F470)/(1+F470)</f>
        <v>57.31970108627273</v>
      </c>
      <c r="D473" s="11">
        <f t="shared" si="168"/>
        <v>42.68029891372727</v>
      </c>
      <c r="E473" s="4" t="s">
        <v>133</v>
      </c>
      <c r="F473" s="11">
        <f>(D472+C473)/2</f>
        <v>45.197743143373479</v>
      </c>
      <c r="G473" s="38"/>
      <c r="H473" s="4" t="s">
        <v>132</v>
      </c>
      <c r="I473" s="10">
        <f>(100*L470)/(1+L470)</f>
        <v>53.229839965526779</v>
      </c>
      <c r="J473" s="11">
        <f t="shared" si="169"/>
        <v>46.770160034473221</v>
      </c>
      <c r="K473" s="4" t="s">
        <v>133</v>
      </c>
      <c r="L473" s="11">
        <f>(J472+I473)/2</f>
        <v>44.550433971562981</v>
      </c>
      <c r="M473" s="38"/>
      <c r="N473" s="4" t="s">
        <v>132</v>
      </c>
      <c r="O473" s="10">
        <f>(100*R470)/(1+R470)</f>
        <v>51.165283189411944</v>
      </c>
      <c r="P473" s="11">
        <f t="shared" si="170"/>
        <v>48.834716810588056</v>
      </c>
      <c r="Q473" s="4" t="s">
        <v>133</v>
      </c>
      <c r="R473" s="11">
        <f>(P472+O473)/2</f>
        <v>49.975091138701856</v>
      </c>
      <c r="S473" s="38"/>
      <c r="T473" s="4" t="s">
        <v>132</v>
      </c>
      <c r="U473" s="10">
        <f>(100*X470)/(1+X470)</f>
        <v>54.565417845416846</v>
      </c>
      <c r="V473" s="11">
        <f t="shared" si="171"/>
        <v>45.434582154583154</v>
      </c>
      <c r="W473" s="4" t="s">
        <v>133</v>
      </c>
      <c r="X473" s="11">
        <f>(V472+U473)/2</f>
        <v>57.828692233263666</v>
      </c>
    </row>
    <row r="474" spans="2:25" ht="15" customHeight="1" x14ac:dyDescent="0.25">
      <c r="B474" s="46" t="s">
        <v>134</v>
      </c>
      <c r="C474" s="49">
        <f>SUM(C462:D464, C468:C470)</f>
        <v>167</v>
      </c>
      <c r="D474" s="50"/>
      <c r="E474" s="5" t="s">
        <v>135</v>
      </c>
      <c r="F474" s="15">
        <f>SQRT(((50-D471)^2+(50-D472)^2+(50-D473)^2)/2)</f>
        <v>13.504854727011509</v>
      </c>
      <c r="G474" s="38"/>
      <c r="H474" s="46" t="s">
        <v>134</v>
      </c>
      <c r="I474" s="49">
        <f>SUM(I462:J464, I468:I470)</f>
        <v>381</v>
      </c>
      <c r="J474" s="50"/>
      <c r="K474" s="5" t="s">
        <v>135</v>
      </c>
      <c r="L474" s="15">
        <f>SQRT(((50-J471)^2+(50-J472)^2+(50-J473)^2)/2)</f>
        <v>11.087103214166266</v>
      </c>
      <c r="M474" s="38"/>
      <c r="N474" s="46" t="s">
        <v>134</v>
      </c>
      <c r="O474" s="49">
        <f>SUM(O462:P464, O468:O470)</f>
        <v>488</v>
      </c>
      <c r="P474" s="50"/>
      <c r="Q474" s="5" t="s">
        <v>135</v>
      </c>
      <c r="R474" s="15">
        <f>SQRT(((50-P471)^2+(50-P472)^2+(50-P473)^2)/2)</f>
        <v>3.2731131950053167</v>
      </c>
      <c r="S474" s="38"/>
      <c r="T474" s="46" t="s">
        <v>134</v>
      </c>
      <c r="U474" s="49">
        <f>SUM(U462:V464, U468:U470)</f>
        <v>270</v>
      </c>
      <c r="V474" s="50"/>
      <c r="W474" s="5" t="s">
        <v>135</v>
      </c>
      <c r="X474" s="15">
        <f>SQRT(((50-V471)^2+(50-V472)^2+(50-V473)^2)/2)</f>
        <v>15.632318219750704</v>
      </c>
    </row>
    <row r="475" spans="2:25" ht="15" customHeight="1" x14ac:dyDescent="0.25">
      <c r="B475" s="47"/>
      <c r="C475" s="51"/>
      <c r="D475" s="52"/>
      <c r="E475" s="5" t="s">
        <v>136</v>
      </c>
      <c r="F475" s="15">
        <f>SQRT(((50-F471)^2+(50-F472)^2+(50-F473)^2)/2)</f>
        <v>5.4831000971703947</v>
      </c>
      <c r="G475" s="38"/>
      <c r="H475" s="47"/>
      <c r="I475" s="51"/>
      <c r="J475" s="52"/>
      <c r="K475" s="5" t="s">
        <v>136</v>
      </c>
      <c r="L475" s="15">
        <f>SQRT(((50-L471)^2+(50-L472)^2+(50-L473)^2)/2)</f>
        <v>4.9083513501986662</v>
      </c>
      <c r="M475" s="38"/>
      <c r="N475" s="47"/>
      <c r="O475" s="51"/>
      <c r="P475" s="52"/>
      <c r="Q475" s="5" t="s">
        <v>136</v>
      </c>
      <c r="R475" s="15">
        <f>SQRT(((50-R471)^2+(50-R472)^2+(50-R473)^2)/2)</f>
        <v>1.5609858278243587</v>
      </c>
      <c r="S475" s="38"/>
      <c r="T475" s="47"/>
      <c r="U475" s="51"/>
      <c r="V475" s="52"/>
      <c r="W475" s="5" t="s">
        <v>136</v>
      </c>
      <c r="X475" s="15">
        <f>SQRT(((50-X471)^2+(50-X472)^2+(50-X473)^2)/2)</f>
        <v>12.850871295403142</v>
      </c>
    </row>
    <row r="476" spans="2:25" ht="15" customHeight="1" x14ac:dyDescent="0.25">
      <c r="B476" s="48"/>
      <c r="C476" s="53"/>
      <c r="D476" s="54"/>
      <c r="E476" s="5" t="s">
        <v>137</v>
      </c>
      <c r="F476" s="15">
        <f>SQRT(((2*F474^2)+(2*F475^2))/4)</f>
        <v>10.306441865970891</v>
      </c>
      <c r="G476" s="38"/>
      <c r="H476" s="48"/>
      <c r="I476" s="53"/>
      <c r="J476" s="54"/>
      <c r="K476" s="5" t="s">
        <v>137</v>
      </c>
      <c r="L476" s="15">
        <f>SQRT(((2*L474^2)+(2*L475^2))/4)</f>
        <v>8.5736739691503612</v>
      </c>
      <c r="M476" s="38"/>
      <c r="N476" s="48"/>
      <c r="O476" s="53"/>
      <c r="P476" s="54"/>
      <c r="Q476" s="5" t="s">
        <v>137</v>
      </c>
      <c r="R476" s="15">
        <f>SQRT(((2*R474^2)+(2*R475^2))/4)</f>
        <v>2.5641710884793172</v>
      </c>
      <c r="S476" s="38"/>
      <c r="T476" s="48"/>
      <c r="U476" s="53"/>
      <c r="V476" s="54"/>
      <c r="W476" s="5" t="s">
        <v>137</v>
      </c>
      <c r="X476" s="15">
        <f>SQRT(((2*X474^2)+(2*X475^2))/4)</f>
        <v>14.309337265830417</v>
      </c>
    </row>
    <row r="477" spans="2:25" ht="15" customHeight="1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5" ht="15" customHeight="1" x14ac:dyDescent="0.25">
      <c r="B478" s="39" t="s">
        <v>316</v>
      </c>
      <c r="C478" s="39"/>
      <c r="D478" s="39"/>
      <c r="E478" s="39"/>
      <c r="F478" s="39"/>
      <c r="G478" s="25"/>
      <c r="H478" s="39" t="s">
        <v>317</v>
      </c>
      <c r="I478" s="39"/>
      <c r="J478" s="39"/>
      <c r="K478" s="39"/>
      <c r="L478" s="39"/>
      <c r="M478" s="38"/>
      <c r="N478" s="39" t="s">
        <v>321</v>
      </c>
      <c r="O478" s="39"/>
      <c r="P478" s="39"/>
      <c r="Q478" s="39"/>
      <c r="R478" s="39"/>
      <c r="S478" s="38"/>
      <c r="T478" s="39" t="s">
        <v>322</v>
      </c>
      <c r="U478" s="39"/>
      <c r="V478" s="39"/>
      <c r="W478" s="39"/>
      <c r="X478" s="39"/>
      <c r="Y478" s="38"/>
    </row>
    <row r="479" spans="2:25" ht="15" customHeight="1" x14ac:dyDescent="0.25">
      <c r="B479" s="2" t="s">
        <v>112</v>
      </c>
      <c r="C479" s="33">
        <v>47</v>
      </c>
      <c r="D479" s="34">
        <v>35</v>
      </c>
      <c r="E479" s="2" t="s">
        <v>113</v>
      </c>
      <c r="F479" s="16">
        <f>C479+D479+C481+D481+C485*2</f>
        <v>210</v>
      </c>
      <c r="G479" s="25"/>
      <c r="H479" s="2" t="s">
        <v>112</v>
      </c>
      <c r="I479" s="33">
        <f>U462+C479</f>
        <v>64</v>
      </c>
      <c r="J479" s="34">
        <f t="shared" ref="J479:J481" si="172">V462+D479</f>
        <v>46</v>
      </c>
      <c r="K479" s="2" t="s">
        <v>113</v>
      </c>
      <c r="L479" s="16">
        <f>I479+J479+I481+J481+I485*2</f>
        <v>419</v>
      </c>
      <c r="M479" s="38"/>
      <c r="N479" s="2" t="s">
        <v>112</v>
      </c>
      <c r="O479" s="33">
        <v>16</v>
      </c>
      <c r="P479" s="34">
        <v>10</v>
      </c>
      <c r="Q479" s="2" t="s">
        <v>113</v>
      </c>
      <c r="R479" s="16">
        <f>O479+P479+O481+P481+O485*2</f>
        <v>67</v>
      </c>
      <c r="S479" s="38"/>
      <c r="T479" s="2" t="s">
        <v>112</v>
      </c>
      <c r="U479" s="33">
        <f>O479+'Lesser than 50'!I258</f>
        <v>16</v>
      </c>
      <c r="V479" s="34">
        <f>P479+'Lesser than 50'!J258</f>
        <v>16</v>
      </c>
      <c r="W479" s="2" t="s">
        <v>113</v>
      </c>
      <c r="X479" s="16">
        <f>U479+V479+U481+V481+U485*2</f>
        <v>74</v>
      </c>
      <c r="Y479" s="38"/>
    </row>
    <row r="480" spans="2:25" ht="15" customHeight="1" x14ac:dyDescent="0.25">
      <c r="B480" s="3" t="s">
        <v>114</v>
      </c>
      <c r="C480" s="35">
        <v>48</v>
      </c>
      <c r="D480" s="36">
        <v>43</v>
      </c>
      <c r="E480" s="3" t="s">
        <v>115</v>
      </c>
      <c r="F480" s="17">
        <f>SUM(C479:D480)+C486*2</f>
        <v>223</v>
      </c>
      <c r="G480" s="25"/>
      <c r="H480" s="3" t="s">
        <v>114</v>
      </c>
      <c r="I480" s="35">
        <f t="shared" ref="I480:I481" si="173">U463+C480</f>
        <v>64</v>
      </c>
      <c r="J480" s="36">
        <f t="shared" si="172"/>
        <v>57</v>
      </c>
      <c r="K480" s="3" t="s">
        <v>115</v>
      </c>
      <c r="L480" s="17">
        <f>SUM(I479:J480)+I486*2</f>
        <v>303</v>
      </c>
      <c r="M480" s="38"/>
      <c r="N480" s="3" t="s">
        <v>114</v>
      </c>
      <c r="O480" s="35">
        <v>20</v>
      </c>
      <c r="P480" s="36">
        <v>8</v>
      </c>
      <c r="Q480" s="3" t="s">
        <v>115</v>
      </c>
      <c r="R480" s="17">
        <f>SUM(O479:P480)+O486*2</f>
        <v>62</v>
      </c>
      <c r="S480" s="38"/>
      <c r="T480" s="3" t="s">
        <v>114</v>
      </c>
      <c r="U480" s="35">
        <f>O480+'Lesser than 50'!I259</f>
        <v>25</v>
      </c>
      <c r="V480" s="36">
        <f>P480+'Lesser than 50'!J259</f>
        <v>10</v>
      </c>
      <c r="W480" s="3" t="s">
        <v>115</v>
      </c>
      <c r="X480" s="17">
        <f>SUM(U479:V480)+U486*2</f>
        <v>87</v>
      </c>
      <c r="Y480" s="38"/>
    </row>
    <row r="481" spans="2:25" ht="15" customHeight="1" x14ac:dyDescent="0.25">
      <c r="B481" s="4" t="s">
        <v>116</v>
      </c>
      <c r="C481" s="31">
        <v>45</v>
      </c>
      <c r="D481" s="32">
        <v>37</v>
      </c>
      <c r="E481" s="4" t="s">
        <v>117</v>
      </c>
      <c r="F481" s="18">
        <f>SUM(C480:D481)+C487*2</f>
        <v>239</v>
      </c>
      <c r="G481" s="25"/>
      <c r="H481" s="4" t="s">
        <v>116</v>
      </c>
      <c r="I481" s="31">
        <f t="shared" si="173"/>
        <v>96</v>
      </c>
      <c r="J481" s="32">
        <f t="shared" si="172"/>
        <v>83</v>
      </c>
      <c r="K481" s="4" t="s">
        <v>117</v>
      </c>
      <c r="L481" s="18">
        <f>SUM(I480:J481)+I487*2</f>
        <v>490</v>
      </c>
      <c r="M481" s="38"/>
      <c r="N481" s="4" t="s">
        <v>116</v>
      </c>
      <c r="O481" s="31">
        <v>16</v>
      </c>
      <c r="P481" s="32">
        <v>17</v>
      </c>
      <c r="Q481" s="4" t="s">
        <v>117</v>
      </c>
      <c r="R481" s="18">
        <f>SUM(O480:P481)+O487*2</f>
        <v>61</v>
      </c>
      <c r="S481" s="38"/>
      <c r="T481" s="4" t="s">
        <v>116</v>
      </c>
      <c r="U481" s="31">
        <f>O481+'Lesser than 50'!I260</f>
        <v>16</v>
      </c>
      <c r="V481" s="32">
        <f>P481+'Lesser than 50'!J260</f>
        <v>18</v>
      </c>
      <c r="W481" s="4" t="s">
        <v>117</v>
      </c>
      <c r="X481" s="18">
        <f>SUM(U480:V481)+U487*2</f>
        <v>71</v>
      </c>
      <c r="Y481" s="38"/>
    </row>
    <row r="482" spans="2:25" ht="15" customHeight="1" x14ac:dyDescent="0.25">
      <c r="B482" s="2" t="s">
        <v>118</v>
      </c>
      <c r="C482" s="6">
        <f>C479/(C479+D479)*100</f>
        <v>57.317073170731703</v>
      </c>
      <c r="D482" s="7">
        <f>D479/(C479+D479)*100</f>
        <v>42.68292682926829</v>
      </c>
      <c r="E482" s="2" t="s">
        <v>119</v>
      </c>
      <c r="F482" s="12">
        <f>F479/SUM(F479:F481)*100</f>
        <v>31.25</v>
      </c>
      <c r="G482" s="25"/>
      <c r="H482" s="2" t="s">
        <v>118</v>
      </c>
      <c r="I482" s="6">
        <f>I479/(I479+J479)*100</f>
        <v>58.18181818181818</v>
      </c>
      <c r="J482" s="7">
        <f>J479/(I479+J479)*100</f>
        <v>41.818181818181813</v>
      </c>
      <c r="K482" s="2" t="s">
        <v>119</v>
      </c>
      <c r="L482" s="12">
        <f>L479/SUM(L479:L481)*100</f>
        <v>34.570957095709574</v>
      </c>
      <c r="M482" s="38"/>
      <c r="N482" s="2" t="s">
        <v>118</v>
      </c>
      <c r="O482" s="6">
        <f>O479/(O479+P479)*100</f>
        <v>61.53846153846154</v>
      </c>
      <c r="P482" s="7">
        <f>P479/(O479+P479)*100</f>
        <v>38.461538461538467</v>
      </c>
      <c r="Q482" s="2" t="s">
        <v>119</v>
      </c>
      <c r="R482" s="12">
        <f>R479/SUM(R479:R481)*100</f>
        <v>35.263157894736842</v>
      </c>
      <c r="S482" s="38"/>
      <c r="T482" s="2" t="s">
        <v>118</v>
      </c>
      <c r="U482" s="6">
        <f>U479/(U479+V479)*100</f>
        <v>50</v>
      </c>
      <c r="V482" s="7">
        <f>V479/(U479+V479)*100</f>
        <v>50</v>
      </c>
      <c r="W482" s="2" t="s">
        <v>119</v>
      </c>
      <c r="X482" s="12">
        <f>X479/SUM(X479:X481)*100</f>
        <v>31.896551724137932</v>
      </c>
      <c r="Y482" s="38"/>
    </row>
    <row r="483" spans="2:25" ht="15" customHeight="1" x14ac:dyDescent="0.25">
      <c r="B483" s="3" t="s">
        <v>120</v>
      </c>
      <c r="C483" s="8">
        <f>C480/(C480+D480)*100</f>
        <v>52.747252747252752</v>
      </c>
      <c r="D483" s="9">
        <f>D480/(C480+D480)*100</f>
        <v>47.252747252747248</v>
      </c>
      <c r="E483" s="3" t="s">
        <v>121</v>
      </c>
      <c r="F483" s="13">
        <f>F480/SUM(F479:F481)*100</f>
        <v>33.18452380952381</v>
      </c>
      <c r="G483" s="25"/>
      <c r="H483" s="3" t="s">
        <v>120</v>
      </c>
      <c r="I483" s="8">
        <f>I480/(I480+J480)*100</f>
        <v>52.892561983471076</v>
      </c>
      <c r="J483" s="9">
        <f>J480/(I480+J480)*100</f>
        <v>47.107438016528924</v>
      </c>
      <c r="K483" s="3" t="s">
        <v>121</v>
      </c>
      <c r="L483" s="13">
        <f>L480/SUM(L479:L481)*100</f>
        <v>25</v>
      </c>
      <c r="M483" s="38"/>
      <c r="N483" s="3" t="s">
        <v>120</v>
      </c>
      <c r="O483" s="8">
        <f>O480/(O480+P480)*100</f>
        <v>71.428571428571431</v>
      </c>
      <c r="P483" s="9">
        <f>P480/(O480+P480)*100</f>
        <v>28.571428571428569</v>
      </c>
      <c r="Q483" s="3" t="s">
        <v>121</v>
      </c>
      <c r="R483" s="13">
        <f>R480/SUM(R479:R481)*100</f>
        <v>32.631578947368425</v>
      </c>
      <c r="S483" s="38"/>
      <c r="T483" s="3" t="s">
        <v>120</v>
      </c>
      <c r="U483" s="8">
        <f>U480/(U480+V480)*100</f>
        <v>71.428571428571431</v>
      </c>
      <c r="V483" s="9">
        <f>V480/(U480+V480)*100</f>
        <v>28.571428571428569</v>
      </c>
      <c r="W483" s="3" t="s">
        <v>121</v>
      </c>
      <c r="X483" s="13">
        <f>X480/SUM(X479:X481)*100</f>
        <v>37.5</v>
      </c>
      <c r="Y483" s="38"/>
    </row>
    <row r="484" spans="2:25" ht="15" customHeight="1" x14ac:dyDescent="0.25">
      <c r="B484" s="4" t="s">
        <v>122</v>
      </c>
      <c r="C484" s="10">
        <f>C481/(C481+D481)*100</f>
        <v>54.878048780487809</v>
      </c>
      <c r="D484" s="11">
        <f>D481/(C481+D481)*100</f>
        <v>45.121951219512198</v>
      </c>
      <c r="E484" s="4" t="s">
        <v>123</v>
      </c>
      <c r="F484" s="14">
        <f>F481/SUM(F479:F481)*100</f>
        <v>35.56547619047619</v>
      </c>
      <c r="G484" s="25"/>
      <c r="H484" s="4" t="s">
        <v>122</v>
      </c>
      <c r="I484" s="10">
        <f>I481/(I481+J481)*100</f>
        <v>53.631284916201118</v>
      </c>
      <c r="J484" s="11">
        <f>J481/(I481+J481)*100</f>
        <v>46.368715083798882</v>
      </c>
      <c r="K484" s="4" t="s">
        <v>123</v>
      </c>
      <c r="L484" s="14">
        <f>L481/SUM(L479:L481)*100</f>
        <v>40.429042904290426</v>
      </c>
      <c r="M484" s="38"/>
      <c r="N484" s="4" t="s">
        <v>122</v>
      </c>
      <c r="O484" s="10">
        <f>O481/(O481+P481)*100</f>
        <v>48.484848484848484</v>
      </c>
      <c r="P484" s="11">
        <f>P481/(O481+P481)*100</f>
        <v>51.515151515151516</v>
      </c>
      <c r="Q484" s="4" t="s">
        <v>123</v>
      </c>
      <c r="R484" s="14">
        <f>R481/SUM(R479:R481)*100</f>
        <v>32.10526315789474</v>
      </c>
      <c r="S484" s="38"/>
      <c r="T484" s="4" t="s">
        <v>122</v>
      </c>
      <c r="U484" s="10">
        <f>U481/(U481+V481)*100</f>
        <v>47.058823529411761</v>
      </c>
      <c r="V484" s="11">
        <f>V481/(U481+V481)*100</f>
        <v>52.941176470588239</v>
      </c>
      <c r="W484" s="4" t="s">
        <v>123</v>
      </c>
      <c r="X484" s="14">
        <f>X481/SUM(X479:X481)*100</f>
        <v>30.603448275862068</v>
      </c>
      <c r="Y484" s="38"/>
    </row>
    <row r="485" spans="2:25" ht="15" customHeight="1" x14ac:dyDescent="0.25">
      <c r="B485" s="2" t="s">
        <v>124</v>
      </c>
      <c r="C485" s="40">
        <v>23</v>
      </c>
      <c r="D485" s="41"/>
      <c r="E485" s="2" t="s">
        <v>125</v>
      </c>
      <c r="F485" s="12">
        <f>SQRT(5+F479)/SQRT(5+F480)*((5+C479)/(5+D479))</f>
        <v>1.2623946890244719</v>
      </c>
      <c r="G485" s="25"/>
      <c r="H485" s="2" t="s">
        <v>124</v>
      </c>
      <c r="I485" s="40">
        <f t="shared" ref="I485:J485" si="174">U468+C485</f>
        <v>65</v>
      </c>
      <c r="J485" s="41">
        <f t="shared" si="174"/>
        <v>0</v>
      </c>
      <c r="K485" s="2" t="s">
        <v>125</v>
      </c>
      <c r="L485" s="12">
        <f>SQRT(5+L479)/SQRT(5+L480)*((5+I479)/(5+J479))</f>
        <v>1.5874003973699031</v>
      </c>
      <c r="M485" s="38"/>
      <c r="N485" s="2" t="s">
        <v>124</v>
      </c>
      <c r="O485" s="40">
        <v>4</v>
      </c>
      <c r="P485" s="41"/>
      <c r="Q485" s="2" t="s">
        <v>125</v>
      </c>
      <c r="R485" s="12">
        <f>SQRT(5+R479)/SQRT(5+R480)*((5+O479)/(5+P479))</f>
        <v>1.4512989549766848</v>
      </c>
      <c r="S485" s="38"/>
      <c r="T485" s="2" t="s">
        <v>124</v>
      </c>
      <c r="U485" s="40">
        <f>O485+'Lesser than 50'!I264</f>
        <v>4</v>
      </c>
      <c r="V485" s="41">
        <f>P485+'Lesser than 50'!J264</f>
        <v>0</v>
      </c>
      <c r="W485" s="2" t="s">
        <v>125</v>
      </c>
      <c r="X485" s="12">
        <f>SQRT(5+X479)/SQRT(5+X480)*((5+U479)/(5+V479))</f>
        <v>0.92665832547596161</v>
      </c>
      <c r="Y485" s="38"/>
    </row>
    <row r="486" spans="2:25" ht="15" customHeight="1" x14ac:dyDescent="0.25">
      <c r="B486" s="3" t="s">
        <v>126</v>
      </c>
      <c r="C486" s="42">
        <v>25</v>
      </c>
      <c r="D486" s="43"/>
      <c r="E486" s="3" t="s">
        <v>127</v>
      </c>
      <c r="F486" s="13">
        <f>SQRT(5+F480)/SQRT(5+F481)*((5+C480)/(5+D480))</f>
        <v>1.0673507081334634</v>
      </c>
      <c r="G486" s="25"/>
      <c r="H486" s="3" t="s">
        <v>126</v>
      </c>
      <c r="I486" s="42">
        <f t="shared" ref="I486:J486" si="175">U469+C486</f>
        <v>36</v>
      </c>
      <c r="J486" s="43">
        <f t="shared" si="175"/>
        <v>0</v>
      </c>
      <c r="K486" s="3" t="s">
        <v>127</v>
      </c>
      <c r="L486" s="13">
        <f>SQRT(5+L480)/SQRT(5+L481)*((5+I480)/(5+J480))</f>
        <v>0.87786990329865267</v>
      </c>
      <c r="M486" s="38"/>
      <c r="N486" s="3" t="s">
        <v>126</v>
      </c>
      <c r="O486" s="42">
        <v>4</v>
      </c>
      <c r="P486" s="43"/>
      <c r="Q486" s="3" t="s">
        <v>127</v>
      </c>
      <c r="R486" s="13">
        <f>SQRT(5+R480)/SQRT(5+R481)*((5+O480)/(5+P480))</f>
        <v>1.9375909170799883</v>
      </c>
      <c r="S486" s="38"/>
      <c r="T486" s="3" t="s">
        <v>126</v>
      </c>
      <c r="U486" s="42">
        <f>O486+'Lesser than 50'!I265</f>
        <v>10</v>
      </c>
      <c r="V486" s="43">
        <f>P486+'Lesser than 50'!J265</f>
        <v>0</v>
      </c>
      <c r="W486" s="3" t="s">
        <v>127</v>
      </c>
      <c r="X486" s="13">
        <f>SQRT(5+X480)/SQRT(5+X481)*((5+U480)/(5+V480))</f>
        <v>2.2004784168807232</v>
      </c>
      <c r="Y486" s="38"/>
    </row>
    <row r="487" spans="2:25" ht="15" customHeight="1" x14ac:dyDescent="0.25">
      <c r="B487" s="4" t="s">
        <v>128</v>
      </c>
      <c r="C487" s="44">
        <v>33</v>
      </c>
      <c r="D487" s="45"/>
      <c r="E487" s="4" t="s">
        <v>129</v>
      </c>
      <c r="F487" s="14">
        <f>SQRT(5+F481)/SQRT(5+F479)*((5+C481)/(5+D481))</f>
        <v>1.2682252544808188</v>
      </c>
      <c r="G487" s="25"/>
      <c r="H487" s="4" t="s">
        <v>128</v>
      </c>
      <c r="I487" s="44">
        <f t="shared" ref="I487:J487" si="176">U470+C487</f>
        <v>95</v>
      </c>
      <c r="J487" s="45">
        <f t="shared" si="176"/>
        <v>0</v>
      </c>
      <c r="K487" s="4" t="s">
        <v>129</v>
      </c>
      <c r="L487" s="14">
        <f>SQRT(5+L481)/SQRT(5+L479)*((5+I481)/(5+J481))</f>
        <v>1.240104755178556</v>
      </c>
      <c r="M487" s="38"/>
      <c r="N487" s="4" t="s">
        <v>128</v>
      </c>
      <c r="O487" s="44">
        <v>0</v>
      </c>
      <c r="P487" s="45"/>
      <c r="Q487" s="4" t="s">
        <v>129</v>
      </c>
      <c r="R487" s="14">
        <f>SQRT(5+R481)/SQRT(5+R479)*((5+O481)/(5+P481))</f>
        <v>0.91390769376741376</v>
      </c>
      <c r="S487" s="38"/>
      <c r="T487" s="4" t="s">
        <v>128</v>
      </c>
      <c r="U487" s="44">
        <f>O487+'Lesser than 50'!I266</f>
        <v>1</v>
      </c>
      <c r="V487" s="45">
        <f>P487+'Lesser than 50'!J266</f>
        <v>0</v>
      </c>
      <c r="W487" s="4" t="s">
        <v>129</v>
      </c>
      <c r="X487" s="14">
        <f>SQRT(5+X481)/SQRT(5+X479)*((5+U481)/(5+V481))</f>
        <v>0.89553942363020556</v>
      </c>
      <c r="Y487" s="38"/>
    </row>
    <row r="488" spans="2:25" ht="15" customHeight="1" x14ac:dyDescent="0.25">
      <c r="B488" s="2" t="s">
        <v>112</v>
      </c>
      <c r="C488" s="6">
        <f>(100*F485)/(1+F485)</f>
        <v>55.799047582135522</v>
      </c>
      <c r="D488" s="7">
        <f>100-C488</f>
        <v>44.200952417864478</v>
      </c>
      <c r="E488" s="2" t="s">
        <v>130</v>
      </c>
      <c r="F488" s="7">
        <f>(C488+D490)/2</f>
        <v>49.943189825217729</v>
      </c>
      <c r="G488" s="25"/>
      <c r="H488" s="2" t="s">
        <v>112</v>
      </c>
      <c r="I488" s="6">
        <f>(100*L485)/(1+L485)</f>
        <v>61.351169265626559</v>
      </c>
      <c r="J488" s="7">
        <f>100-I488</f>
        <v>38.648830734373441</v>
      </c>
      <c r="K488" s="2" t="s">
        <v>130</v>
      </c>
      <c r="L488" s="7">
        <f>(I488+J490)/2</f>
        <v>52.995969375719895</v>
      </c>
      <c r="M488" s="38"/>
      <c r="N488" s="2" t="s">
        <v>112</v>
      </c>
      <c r="O488" s="6">
        <f>(100*R485)/(1+R485)</f>
        <v>59.205302234973161</v>
      </c>
      <c r="P488" s="7">
        <f>100-O488</f>
        <v>40.794697765026839</v>
      </c>
      <c r="Q488" s="2" t="s">
        <v>130</v>
      </c>
      <c r="R488" s="7">
        <f>(O488+P490)/2</f>
        <v>55.727213008754163</v>
      </c>
      <c r="S488" s="38"/>
      <c r="T488" s="2" t="s">
        <v>161</v>
      </c>
      <c r="U488" s="6">
        <f>(100*X485)/(1+X485)</f>
        <v>48.096661106065085</v>
      </c>
      <c r="V488" s="7">
        <f>100-U488</f>
        <v>51.903338893934915</v>
      </c>
      <c r="W488" s="2" t="s">
        <v>130</v>
      </c>
      <c r="X488" s="7">
        <f>(U488+V490)/2</f>
        <v>50.426046245298899</v>
      </c>
      <c r="Y488" s="38"/>
    </row>
    <row r="489" spans="2:25" ht="15" customHeight="1" x14ac:dyDescent="0.25">
      <c r="B489" s="3" t="s">
        <v>114</v>
      </c>
      <c r="C489" s="8">
        <f>(100*F486)/(1+F486)</f>
        <v>51.62891346563719</v>
      </c>
      <c r="D489" s="9">
        <f t="shared" ref="D489:D490" si="177">100-C489</f>
        <v>48.37108653436281</v>
      </c>
      <c r="E489" s="3" t="s">
        <v>131</v>
      </c>
      <c r="F489" s="9">
        <f>(D488+C489)/2</f>
        <v>47.914932941750834</v>
      </c>
      <c r="G489" s="25"/>
      <c r="H489" s="3" t="s">
        <v>162</v>
      </c>
      <c r="I489" s="8">
        <f>(100*L486)/(1+L486)</f>
        <v>46.748174714158452</v>
      </c>
      <c r="J489" s="9">
        <f t="shared" ref="J489:J490" si="178">100-I489</f>
        <v>53.251825285841548</v>
      </c>
      <c r="K489" s="3" t="s">
        <v>131</v>
      </c>
      <c r="L489" s="9">
        <f>(J488+I489)/2</f>
        <v>42.69850272426595</v>
      </c>
      <c r="M489" s="38"/>
      <c r="N489" s="3" t="s">
        <v>162</v>
      </c>
      <c r="O489" s="8">
        <f>(100*R486)/(1+R486)</f>
        <v>65.958500409784236</v>
      </c>
      <c r="P489" s="9">
        <f t="shared" ref="P489:P490" si="179">100-O489</f>
        <v>34.041499590215764</v>
      </c>
      <c r="Q489" s="3" t="s">
        <v>131</v>
      </c>
      <c r="R489" s="9">
        <f>(P488+O489)/2</f>
        <v>53.376599087405538</v>
      </c>
      <c r="S489" s="38"/>
      <c r="T489" s="3" t="s">
        <v>162</v>
      </c>
      <c r="U489" s="8">
        <f>(100*X486)/(1+X486)</f>
        <v>68.754671341460622</v>
      </c>
      <c r="V489" s="9">
        <f t="shared" ref="V489:V490" si="180">100-U489</f>
        <v>31.245328658539378</v>
      </c>
      <c r="W489" s="3" t="s">
        <v>131</v>
      </c>
      <c r="X489" s="9">
        <f>(V488+U489)/2</f>
        <v>60.329005117697768</v>
      </c>
      <c r="Y489" s="38"/>
    </row>
    <row r="490" spans="2:25" ht="15" customHeight="1" x14ac:dyDescent="0.25">
      <c r="B490" s="4" t="s">
        <v>132</v>
      </c>
      <c r="C490" s="10">
        <f>(100*F487)/(1+F487)</f>
        <v>55.912667931700057</v>
      </c>
      <c r="D490" s="11">
        <f t="shared" si="177"/>
        <v>44.087332068299943</v>
      </c>
      <c r="E490" s="4" t="s">
        <v>133</v>
      </c>
      <c r="F490" s="11">
        <f>(D489+C490)/2</f>
        <v>52.141877233031437</v>
      </c>
      <c r="G490" s="25"/>
      <c r="H490" s="4" t="s">
        <v>132</v>
      </c>
      <c r="I490" s="10">
        <f>(100*L487)/(1+L487)</f>
        <v>55.35923051418677</v>
      </c>
      <c r="J490" s="11">
        <f t="shared" si="178"/>
        <v>44.64076948581323</v>
      </c>
      <c r="K490" s="4" t="s">
        <v>133</v>
      </c>
      <c r="L490" s="11">
        <f>(J489+I490)/2</f>
        <v>54.305527900014155</v>
      </c>
      <c r="M490" s="38"/>
      <c r="N490" s="4" t="s">
        <v>132</v>
      </c>
      <c r="O490" s="10">
        <f>(100*R487)/(1+R487)</f>
        <v>47.750876217464835</v>
      </c>
      <c r="P490" s="11">
        <f t="shared" si="179"/>
        <v>52.249123782535165</v>
      </c>
      <c r="Q490" s="4" t="s">
        <v>133</v>
      </c>
      <c r="R490" s="11">
        <f>(P489+O490)/2</f>
        <v>40.8961879038403</v>
      </c>
      <c r="S490" s="38"/>
      <c r="T490" s="4" t="s">
        <v>132</v>
      </c>
      <c r="U490" s="10">
        <f>(100*X487)/(1+X487)</f>
        <v>47.244568615467287</v>
      </c>
      <c r="V490" s="11">
        <f t="shared" si="180"/>
        <v>52.755431384532713</v>
      </c>
      <c r="W490" s="4" t="s">
        <v>133</v>
      </c>
      <c r="X490" s="11">
        <f>(V489+U490)/2</f>
        <v>39.244948637003333</v>
      </c>
      <c r="Y490" s="38"/>
    </row>
    <row r="491" spans="2:25" ht="15" customHeight="1" x14ac:dyDescent="0.25">
      <c r="B491" s="46" t="s">
        <v>134</v>
      </c>
      <c r="C491" s="49">
        <f>SUM(C479:D481, C485:C487)</f>
        <v>336</v>
      </c>
      <c r="D491" s="50"/>
      <c r="E491" s="5" t="s">
        <v>135</v>
      </c>
      <c r="F491" s="15">
        <f>SQRT(((50-D488)^2+(50-D489)^2+(50-D490)^2)/2)</f>
        <v>5.9683311741625156</v>
      </c>
      <c r="G491" s="25"/>
      <c r="H491" s="46" t="s">
        <v>134</v>
      </c>
      <c r="I491" s="49">
        <f>SUM(I479:J481, I485:I487)</f>
        <v>606</v>
      </c>
      <c r="J491" s="50"/>
      <c r="K491" s="5" t="s">
        <v>135</v>
      </c>
      <c r="L491" s="15">
        <f>SQRT(((50-J488)^2+(50-J489)^2+(50-J490)^2)/2)</f>
        <v>9.1690992766665484</v>
      </c>
      <c r="M491" s="38"/>
      <c r="N491" s="46" t="s">
        <v>134</v>
      </c>
      <c r="O491" s="49">
        <f>SUM(O479:P481, O485:O487)</f>
        <v>95</v>
      </c>
      <c r="P491" s="50"/>
      <c r="Q491" s="5" t="s">
        <v>135</v>
      </c>
      <c r="R491" s="15">
        <f>SQRT(((50-P488)^2+(50-P489)^2+(50-P490)^2)/2)</f>
        <v>13.123831040428911</v>
      </c>
      <c r="S491" s="38"/>
      <c r="T491" s="46" t="s">
        <v>134</v>
      </c>
      <c r="U491" s="49">
        <f>SUM(U479:V481, U485:U487)</f>
        <v>116</v>
      </c>
      <c r="V491" s="50"/>
      <c r="W491" s="5" t="s">
        <v>135</v>
      </c>
      <c r="X491" s="15">
        <f>SQRT(((50-V488)^2+(50-V489)^2+(50-V490)^2)/2)</f>
        <v>13.471317645023399</v>
      </c>
      <c r="Y491" s="38"/>
    </row>
    <row r="492" spans="2:25" ht="15" customHeight="1" x14ac:dyDescent="0.25">
      <c r="B492" s="47"/>
      <c r="C492" s="51"/>
      <c r="D492" s="52"/>
      <c r="E492" s="5" t="s">
        <v>136</v>
      </c>
      <c r="F492" s="15">
        <f>SQRT(((50-F488)^2+(50-F489)^2+(50-F490)^2)/2)</f>
        <v>2.1140447150820894</v>
      </c>
      <c r="G492" s="25"/>
      <c r="H492" s="47"/>
      <c r="I492" s="51"/>
      <c r="J492" s="52"/>
      <c r="K492" s="5" t="s">
        <v>136</v>
      </c>
      <c r="L492" s="15">
        <f>SQRT(((50-L488)^2+(50-L489)^2+(50-L490)^2)/2)</f>
        <v>6.3570931039903575</v>
      </c>
      <c r="M492" s="38"/>
      <c r="N492" s="47"/>
      <c r="O492" s="51"/>
      <c r="P492" s="52"/>
      <c r="Q492" s="5" t="s">
        <v>136</v>
      </c>
      <c r="R492" s="15">
        <f>SQRT(((50-R488)^2+(50-R489)^2+(50-R490)^2)/2)</f>
        <v>7.9712541336634875</v>
      </c>
      <c r="S492" s="38"/>
      <c r="T492" s="47"/>
      <c r="U492" s="51"/>
      <c r="V492" s="52"/>
      <c r="W492" s="5" t="s">
        <v>136</v>
      </c>
      <c r="X492" s="15">
        <f>SQRT(((50-X488)^2+(50-X489)^2+(50-X490)^2)/2)</f>
        <v>10.548483112401907</v>
      </c>
      <c r="Y492" s="38"/>
    </row>
    <row r="493" spans="2:25" ht="15" customHeight="1" x14ac:dyDescent="0.25">
      <c r="B493" s="48"/>
      <c r="C493" s="53"/>
      <c r="D493" s="54"/>
      <c r="E493" s="5" t="s">
        <v>137</v>
      </c>
      <c r="F493" s="15">
        <f>SQRT(((2*F491^2)+(2*F492^2))/4)</f>
        <v>4.4771733304534136</v>
      </c>
      <c r="G493" s="25"/>
      <c r="H493" s="48"/>
      <c r="I493" s="53"/>
      <c r="J493" s="54"/>
      <c r="K493" s="5" t="s">
        <v>137</v>
      </c>
      <c r="L493" s="15">
        <f>SQRT(((2*L491^2)+(2*L492^2))/4)</f>
        <v>7.8893920639732693</v>
      </c>
      <c r="M493" s="38"/>
      <c r="N493" s="48"/>
      <c r="O493" s="53"/>
      <c r="P493" s="54"/>
      <c r="Q493" s="5" t="s">
        <v>137</v>
      </c>
      <c r="R493" s="15">
        <f>SQRT(((2*R491^2)+(2*R492^2))/4)</f>
        <v>10.857620219025268</v>
      </c>
      <c r="S493" s="38"/>
      <c r="T493" s="48"/>
      <c r="U493" s="53"/>
      <c r="V493" s="54"/>
      <c r="W493" s="5" t="s">
        <v>137</v>
      </c>
      <c r="X493" s="15">
        <f>SQRT(((2*X491^2)+(2*X492^2))/4)</f>
        <v>12.09848947318935</v>
      </c>
      <c r="Y493" s="38"/>
    </row>
    <row r="495" spans="2:25" ht="15" customHeight="1" x14ac:dyDescent="0.25">
      <c r="B495" s="39" t="s">
        <v>323</v>
      </c>
      <c r="C495" s="39"/>
      <c r="D495" s="39"/>
      <c r="E495" s="39"/>
      <c r="F495" s="39"/>
      <c r="G495" s="38"/>
      <c r="H495" s="39" t="s">
        <v>325</v>
      </c>
      <c r="I495" s="39"/>
      <c r="J495" s="39"/>
      <c r="K495" s="39"/>
      <c r="L495" s="39"/>
      <c r="M495" s="38"/>
      <c r="N495" s="39" t="s">
        <v>329</v>
      </c>
      <c r="O495" s="39"/>
      <c r="P495" s="39"/>
      <c r="Q495" s="39"/>
      <c r="R495" s="39"/>
      <c r="S495" s="38"/>
      <c r="T495" s="39" t="s">
        <v>330</v>
      </c>
      <c r="U495" s="39"/>
      <c r="V495" s="39"/>
      <c r="W495" s="39"/>
      <c r="X495" s="39"/>
    </row>
    <row r="496" spans="2:25" ht="15" customHeight="1" x14ac:dyDescent="0.25">
      <c r="B496" s="2" t="s">
        <v>112</v>
      </c>
      <c r="C496" s="33">
        <v>3</v>
      </c>
      <c r="D496" s="34">
        <v>12</v>
      </c>
      <c r="E496" s="2" t="s">
        <v>113</v>
      </c>
      <c r="F496" s="16">
        <f>C496+D496+C498+D498+C502*2</f>
        <v>25</v>
      </c>
      <c r="G496" s="38"/>
      <c r="H496" s="2" t="s">
        <v>112</v>
      </c>
      <c r="I496" s="33">
        <v>29</v>
      </c>
      <c r="J496" s="34">
        <v>18</v>
      </c>
      <c r="K496" s="2" t="s">
        <v>113</v>
      </c>
      <c r="L496" s="16">
        <f>I496+J496+I498+J498+I502*2</f>
        <v>111</v>
      </c>
      <c r="M496" s="38"/>
      <c r="N496" s="2" t="s">
        <v>112</v>
      </c>
      <c r="O496" s="33">
        <v>22</v>
      </c>
      <c r="P496" s="34">
        <v>9</v>
      </c>
      <c r="Q496" s="2" t="s">
        <v>113</v>
      </c>
      <c r="R496" s="16">
        <f>O496+P496+O498+P498+O502*2</f>
        <v>57</v>
      </c>
      <c r="S496" s="38"/>
      <c r="T496" s="2" t="s">
        <v>112</v>
      </c>
      <c r="U496" s="33">
        <f>'Lesser than 50'!I275+Official!O496</f>
        <v>26</v>
      </c>
      <c r="V496" s="34">
        <f>'Lesser than 50'!J275+Official!P496</f>
        <v>18</v>
      </c>
      <c r="W496" s="2" t="s">
        <v>113</v>
      </c>
      <c r="X496" s="16">
        <f>U496+V496+U498+V498+U502*2</f>
        <v>87</v>
      </c>
    </row>
    <row r="497" spans="2:24" ht="15" customHeight="1" x14ac:dyDescent="0.25">
      <c r="B497" s="3" t="s">
        <v>114</v>
      </c>
      <c r="C497" s="35">
        <v>7</v>
      </c>
      <c r="D497" s="36">
        <v>7</v>
      </c>
      <c r="E497" s="3" t="s">
        <v>115</v>
      </c>
      <c r="F497" s="17">
        <f>SUM(C496:D497)+C503*2</f>
        <v>57</v>
      </c>
      <c r="G497" s="38"/>
      <c r="H497" s="3" t="s">
        <v>114</v>
      </c>
      <c r="I497" s="35">
        <v>14</v>
      </c>
      <c r="J497" s="36">
        <v>10</v>
      </c>
      <c r="K497" s="3" t="s">
        <v>115</v>
      </c>
      <c r="L497" s="17">
        <f>SUM(I496:J497)+I503*2</f>
        <v>89</v>
      </c>
      <c r="M497" s="38"/>
      <c r="N497" s="3" t="s">
        <v>114</v>
      </c>
      <c r="O497" s="35">
        <v>15</v>
      </c>
      <c r="P497" s="36">
        <v>7</v>
      </c>
      <c r="Q497" s="3" t="s">
        <v>115</v>
      </c>
      <c r="R497" s="17">
        <f>SUM(O496:P497)+O503*2</f>
        <v>103</v>
      </c>
      <c r="S497" s="38"/>
      <c r="T497" s="3" t="s">
        <v>114</v>
      </c>
      <c r="U497" s="35">
        <f>'Lesser than 50'!I276+Official!O497</f>
        <v>18</v>
      </c>
      <c r="V497" s="36">
        <f>'Lesser than 50'!J276+Official!P497</f>
        <v>9</v>
      </c>
      <c r="W497" s="3" t="s">
        <v>115</v>
      </c>
      <c r="X497" s="17">
        <f>SUM(U496:V497)+U503*2</f>
        <v>131</v>
      </c>
    </row>
    <row r="498" spans="2:24" ht="15" customHeight="1" x14ac:dyDescent="0.25">
      <c r="B498" s="4" t="s">
        <v>116</v>
      </c>
      <c r="C498" s="31">
        <v>4</v>
      </c>
      <c r="D498" s="32">
        <v>2</v>
      </c>
      <c r="E498" s="4" t="s">
        <v>117</v>
      </c>
      <c r="F498" s="18">
        <f>SUM(C497:D498)+C504*2</f>
        <v>24</v>
      </c>
      <c r="G498" s="38"/>
      <c r="H498" s="4" t="s">
        <v>116</v>
      </c>
      <c r="I498" s="31">
        <v>29</v>
      </c>
      <c r="J498" s="32">
        <v>13</v>
      </c>
      <c r="K498" s="4" t="s">
        <v>117</v>
      </c>
      <c r="L498" s="18">
        <f>SUM(I497:J498)+I504*2</f>
        <v>76</v>
      </c>
      <c r="M498" s="38"/>
      <c r="N498" s="4" t="s">
        <v>116</v>
      </c>
      <c r="O498" s="31">
        <v>7</v>
      </c>
      <c r="P498" s="32">
        <v>5</v>
      </c>
      <c r="Q498" s="4" t="s">
        <v>117</v>
      </c>
      <c r="R498" s="18">
        <f>SUM(O497:P498)+O504*2</f>
        <v>60</v>
      </c>
      <c r="S498" s="38"/>
      <c r="T498" s="4" t="s">
        <v>116</v>
      </c>
      <c r="U498" s="31">
        <f>'Lesser than 50'!I277+Official!O498</f>
        <v>12</v>
      </c>
      <c r="V498" s="32">
        <f>'Lesser than 50'!J277+Official!P498</f>
        <v>7</v>
      </c>
      <c r="W498" s="4" t="s">
        <v>117</v>
      </c>
      <c r="X498" s="18">
        <f>SUM(U497:V498)+U504*2</f>
        <v>80</v>
      </c>
    </row>
    <row r="499" spans="2:24" ht="15" customHeight="1" x14ac:dyDescent="0.25">
      <c r="B499" s="2" t="s">
        <v>118</v>
      </c>
      <c r="C499" s="6">
        <f>C496/(C496+D496)*100</f>
        <v>20</v>
      </c>
      <c r="D499" s="7">
        <f>D496/(C496+D496)*100</f>
        <v>80</v>
      </c>
      <c r="E499" s="2" t="s">
        <v>119</v>
      </c>
      <c r="F499" s="12">
        <f>F496/SUM(F496:F498)*100</f>
        <v>23.584905660377359</v>
      </c>
      <c r="G499" s="38"/>
      <c r="H499" s="2" t="s">
        <v>118</v>
      </c>
      <c r="I499" s="6">
        <f>I496/(I496+J496)*100</f>
        <v>61.702127659574465</v>
      </c>
      <c r="J499" s="7">
        <f>J496/(I496+J496)*100</f>
        <v>38.297872340425535</v>
      </c>
      <c r="K499" s="2" t="s">
        <v>119</v>
      </c>
      <c r="L499" s="12">
        <f>L496/SUM(L496:L498)*100</f>
        <v>40.217391304347828</v>
      </c>
      <c r="M499" s="38"/>
      <c r="N499" s="2" t="s">
        <v>118</v>
      </c>
      <c r="O499" s="6">
        <f>O496/(O496+P496)*100</f>
        <v>70.967741935483872</v>
      </c>
      <c r="P499" s="7">
        <f>P496/(O496+P496)*100</f>
        <v>29.032258064516132</v>
      </c>
      <c r="Q499" s="2" t="s">
        <v>119</v>
      </c>
      <c r="R499" s="12">
        <f>R496/SUM(R496:R498)*100</f>
        <v>25.90909090909091</v>
      </c>
      <c r="S499" s="38"/>
      <c r="T499" s="2" t="s">
        <v>118</v>
      </c>
      <c r="U499" s="6">
        <f>U496/(U496+V496)*100</f>
        <v>59.090909090909093</v>
      </c>
      <c r="V499" s="7">
        <f>V496/(U496+V496)*100</f>
        <v>40.909090909090914</v>
      </c>
      <c r="W499" s="2" t="s">
        <v>119</v>
      </c>
      <c r="X499" s="12">
        <f>X496/SUM(X496:X498)*100</f>
        <v>29.194630872483224</v>
      </c>
    </row>
    <row r="500" spans="2:24" ht="15" customHeight="1" x14ac:dyDescent="0.25">
      <c r="B500" s="3" t="s">
        <v>120</v>
      </c>
      <c r="C500" s="8">
        <f>C497/(C497+D497)*100</f>
        <v>50</v>
      </c>
      <c r="D500" s="9">
        <f>D497/(C497+D497)*100</f>
        <v>50</v>
      </c>
      <c r="E500" s="3" t="s">
        <v>121</v>
      </c>
      <c r="F500" s="13">
        <f>F497/SUM(F496:F498)*100</f>
        <v>53.773584905660378</v>
      </c>
      <c r="G500" s="38"/>
      <c r="H500" s="3" t="s">
        <v>120</v>
      </c>
      <c r="I500" s="8">
        <f>I497/(I497+J497)*100</f>
        <v>58.333333333333336</v>
      </c>
      <c r="J500" s="9">
        <f>J497/(I497+J497)*100</f>
        <v>41.666666666666671</v>
      </c>
      <c r="K500" s="3" t="s">
        <v>121</v>
      </c>
      <c r="L500" s="13">
        <f>L497/SUM(L496:L498)*100</f>
        <v>32.246376811594203</v>
      </c>
      <c r="M500" s="38"/>
      <c r="N500" s="3" t="s">
        <v>120</v>
      </c>
      <c r="O500" s="8">
        <f>O497/(O497+P497)*100</f>
        <v>68.181818181818173</v>
      </c>
      <c r="P500" s="9">
        <f>P497/(O497+P497)*100</f>
        <v>31.818181818181817</v>
      </c>
      <c r="Q500" s="3" t="s">
        <v>121</v>
      </c>
      <c r="R500" s="13">
        <f>R497/SUM(R496:R498)*100</f>
        <v>46.81818181818182</v>
      </c>
      <c r="S500" s="38"/>
      <c r="T500" s="3" t="s">
        <v>120</v>
      </c>
      <c r="U500" s="8">
        <f>U497/(U497+V497)*100</f>
        <v>66.666666666666657</v>
      </c>
      <c r="V500" s="9">
        <f>V497/(U497+V497)*100</f>
        <v>33.333333333333329</v>
      </c>
      <c r="W500" s="3" t="s">
        <v>121</v>
      </c>
      <c r="X500" s="13">
        <f>X497/SUM(X496:X498)*100</f>
        <v>43.959731543624159</v>
      </c>
    </row>
    <row r="501" spans="2:24" ht="15" customHeight="1" x14ac:dyDescent="0.25">
      <c r="B501" s="4" t="s">
        <v>122</v>
      </c>
      <c r="C501" s="10">
        <f>C498/(C498+D498)*100</f>
        <v>66.666666666666657</v>
      </c>
      <c r="D501" s="11">
        <f>D498/(C498+D498)*100</f>
        <v>33.333333333333329</v>
      </c>
      <c r="E501" s="4" t="s">
        <v>123</v>
      </c>
      <c r="F501" s="14">
        <f>F498/SUM(F496:F498)*100</f>
        <v>22.641509433962266</v>
      </c>
      <c r="G501" s="38"/>
      <c r="H501" s="4" t="s">
        <v>122</v>
      </c>
      <c r="I501" s="10">
        <f>I498/(I498+J498)*100</f>
        <v>69.047619047619051</v>
      </c>
      <c r="J501" s="11">
        <f>J498/(I498+J498)*100</f>
        <v>30.952380952380953</v>
      </c>
      <c r="K501" s="4" t="s">
        <v>123</v>
      </c>
      <c r="L501" s="14">
        <f>L498/SUM(L496:L498)*100</f>
        <v>27.536231884057973</v>
      </c>
      <c r="M501" s="38"/>
      <c r="N501" s="4" t="s">
        <v>122</v>
      </c>
      <c r="O501" s="10">
        <f>O498/(O498+P498)*100</f>
        <v>58.333333333333336</v>
      </c>
      <c r="P501" s="11">
        <f>P498/(O498+P498)*100</f>
        <v>41.666666666666671</v>
      </c>
      <c r="Q501" s="4" t="s">
        <v>123</v>
      </c>
      <c r="R501" s="14">
        <f>R498/SUM(R496:R498)*100</f>
        <v>27.27272727272727</v>
      </c>
      <c r="S501" s="38"/>
      <c r="T501" s="4" t="s">
        <v>122</v>
      </c>
      <c r="U501" s="10">
        <f>U498/(U498+V498)*100</f>
        <v>63.157894736842103</v>
      </c>
      <c r="V501" s="11">
        <f>V498/(U498+V498)*100</f>
        <v>36.84210526315789</v>
      </c>
      <c r="W501" s="4" t="s">
        <v>123</v>
      </c>
      <c r="X501" s="14">
        <f>X498/SUM(X496:X498)*100</f>
        <v>26.845637583892618</v>
      </c>
    </row>
    <row r="502" spans="2:24" ht="15" customHeight="1" x14ac:dyDescent="0.25">
      <c r="B502" s="2" t="s">
        <v>124</v>
      </c>
      <c r="C502" s="40">
        <v>2</v>
      </c>
      <c r="D502" s="41"/>
      <c r="E502" s="2" t="s">
        <v>125</v>
      </c>
      <c r="F502" s="12">
        <f>SQRT(5+F496)/SQRT(5+F497)*((5+C496)/(5+D496))</f>
        <v>0.3273451028895305</v>
      </c>
      <c r="G502" s="38"/>
      <c r="H502" s="2" t="s">
        <v>124</v>
      </c>
      <c r="I502" s="40">
        <v>11</v>
      </c>
      <c r="J502" s="41"/>
      <c r="K502" s="2" t="s">
        <v>125</v>
      </c>
      <c r="L502" s="12">
        <f>SQRT(5+L496)/SQRT(5+L497)*((5+I496)/(5+J496))</f>
        <v>1.6421625694543005</v>
      </c>
      <c r="M502" s="38"/>
      <c r="N502" s="2" t="s">
        <v>124</v>
      </c>
      <c r="O502" s="40">
        <v>7</v>
      </c>
      <c r="P502" s="41"/>
      <c r="Q502" s="2" t="s">
        <v>125</v>
      </c>
      <c r="R502" s="12">
        <f>SQRT(5+R496)/SQRT(5+R497)*((5+O496)/(5+P496))</f>
        <v>1.4612337532484845</v>
      </c>
      <c r="S502" s="38"/>
      <c r="T502" s="2" t="s">
        <v>124</v>
      </c>
      <c r="U502" s="40">
        <f>'Lesser than 50'!I281+Official!O502</f>
        <v>12</v>
      </c>
      <c r="V502" s="41">
        <f>'Lesser than 50'!J281+Official!P502</f>
        <v>0</v>
      </c>
      <c r="W502" s="2" t="s">
        <v>125</v>
      </c>
      <c r="X502" s="12">
        <f>SQRT(5+X496)/SQRT(5+X497)*((5+U496)/(5+V496))</f>
        <v>1.1085577367708348</v>
      </c>
    </row>
    <row r="503" spans="2:24" ht="15" customHeight="1" x14ac:dyDescent="0.25">
      <c r="B503" s="3" t="s">
        <v>126</v>
      </c>
      <c r="C503" s="42">
        <v>14</v>
      </c>
      <c r="D503" s="43"/>
      <c r="E503" s="3" t="s">
        <v>127</v>
      </c>
      <c r="F503" s="13">
        <f>SQRT(5+F497)/SQRT(5+F498)*((5+C497)/(5+D497))</f>
        <v>1.4621665549733924</v>
      </c>
      <c r="G503" s="38"/>
      <c r="H503" s="3" t="s">
        <v>126</v>
      </c>
      <c r="I503" s="42">
        <v>9</v>
      </c>
      <c r="J503" s="43"/>
      <c r="K503" s="3" t="s">
        <v>127</v>
      </c>
      <c r="L503" s="13">
        <f>SQRT(5+L497)/SQRT(5+L498)*((5+I497)/(5+J497))</f>
        <v>1.3645321080134853</v>
      </c>
      <c r="M503" s="38"/>
      <c r="N503" s="3" t="s">
        <v>126</v>
      </c>
      <c r="O503" s="42">
        <v>25</v>
      </c>
      <c r="P503" s="43"/>
      <c r="Q503" s="3" t="s">
        <v>127</v>
      </c>
      <c r="R503" s="13">
        <f>SQRT(5+R497)/SQRT(5+R498)*((5+O497)/(5+P497))</f>
        <v>2.1483446221182989</v>
      </c>
      <c r="S503" s="38"/>
      <c r="T503" s="3" t="s">
        <v>126</v>
      </c>
      <c r="U503" s="42">
        <f>'Lesser than 50'!I282+Official!O503</f>
        <v>30</v>
      </c>
      <c r="V503" s="43">
        <f>'Lesser than 50'!J282+Official!P503</f>
        <v>0</v>
      </c>
      <c r="W503" s="3" t="s">
        <v>127</v>
      </c>
      <c r="X503" s="13">
        <f>SQRT(5+X497)/SQRT(5+X498)*((5+U497)/(5+V497))</f>
        <v>2.0780681766820779</v>
      </c>
    </row>
    <row r="504" spans="2:24" ht="15" customHeight="1" x14ac:dyDescent="0.25">
      <c r="B504" s="4" t="s">
        <v>128</v>
      </c>
      <c r="C504" s="44">
        <v>2</v>
      </c>
      <c r="D504" s="45"/>
      <c r="E504" s="4" t="s">
        <v>129</v>
      </c>
      <c r="F504" s="14">
        <f>SQRT(5+F498)/SQRT(5+F496)*((5+C498)/(5+D498))</f>
        <v>1.2641041031787965</v>
      </c>
      <c r="G504" s="38"/>
      <c r="H504" s="4" t="s">
        <v>128</v>
      </c>
      <c r="I504" s="44">
        <v>5</v>
      </c>
      <c r="J504" s="45"/>
      <c r="K504" s="4" t="s">
        <v>129</v>
      </c>
      <c r="L504" s="14">
        <f>SQRT(5+L498)/SQRT(5+L496)*((5+I498)/(5+J498))</f>
        <v>1.5784103745049409</v>
      </c>
      <c r="M504" s="38"/>
      <c r="N504" s="4" t="s">
        <v>128</v>
      </c>
      <c r="O504" s="44">
        <v>13</v>
      </c>
      <c r="P504" s="45"/>
      <c r="Q504" s="4" t="s">
        <v>129</v>
      </c>
      <c r="R504" s="14">
        <f>SQRT(5+R498)/SQRT(5+R496)*((5+O498)/(5+P498))</f>
        <v>1.2286893095306226</v>
      </c>
      <c r="S504" s="38"/>
      <c r="T504" s="4" t="s">
        <v>128</v>
      </c>
      <c r="U504" s="44">
        <f>'Lesser than 50'!I283+Official!O504</f>
        <v>17</v>
      </c>
      <c r="V504" s="45">
        <f>'Lesser than 50'!J283+Official!P504</f>
        <v>0</v>
      </c>
      <c r="W504" s="4" t="s">
        <v>129</v>
      </c>
      <c r="X504" s="14">
        <f>SQRT(5+X498)/SQRT(5+X496)*((5+U498)/(5+V498))</f>
        <v>1.3617056031897843</v>
      </c>
    </row>
    <row r="505" spans="2:24" ht="15" customHeight="1" x14ac:dyDescent="0.25">
      <c r="B505" s="2" t="s">
        <v>112</v>
      </c>
      <c r="C505" s="6">
        <f>(100*F502)/(1+F502)</f>
        <v>24.661642415143195</v>
      </c>
      <c r="D505" s="7">
        <f>100-C505</f>
        <v>75.338357584856809</v>
      </c>
      <c r="E505" s="2" t="s">
        <v>130</v>
      </c>
      <c r="F505" s="7">
        <f>(C505+D507)/2</f>
        <v>34.41461140511602</v>
      </c>
      <c r="G505" s="38"/>
      <c r="H505" s="2" t="s">
        <v>112</v>
      </c>
      <c r="I505" s="6">
        <f>(100*L502)/(1+L502)</f>
        <v>62.15221532691173</v>
      </c>
      <c r="J505" s="7">
        <f>100-I505</f>
        <v>37.84778467308827</v>
      </c>
      <c r="K505" s="2" t="s">
        <v>130</v>
      </c>
      <c r="L505" s="7">
        <f>(I505+J507)/2</f>
        <v>50.467900565933647</v>
      </c>
      <c r="M505" s="38"/>
      <c r="N505" s="2" t="s">
        <v>112</v>
      </c>
      <c r="O505" s="6">
        <f>(100*R502)/(1+R502)</f>
        <v>59.369970500358207</v>
      </c>
      <c r="P505" s="7">
        <f>100-O505</f>
        <v>40.630029499641793</v>
      </c>
      <c r="Q505" s="2" t="s">
        <v>130</v>
      </c>
      <c r="R505" s="7">
        <f>(O505+P507)/2</f>
        <v>52.119695995271854</v>
      </c>
      <c r="S505" s="38"/>
      <c r="T505" s="2" t="s">
        <v>161</v>
      </c>
      <c r="U505" s="6">
        <f>(100*X502)/(1+X502)</f>
        <v>52.574217790618491</v>
      </c>
      <c r="V505" s="7">
        <f>100-U505</f>
        <v>47.425782209381509</v>
      </c>
      <c r="W505" s="2" t="s">
        <v>130</v>
      </c>
      <c r="X505" s="7">
        <f>(U505+V507)/2</f>
        <v>47.458248910588296</v>
      </c>
    </row>
    <row r="506" spans="2:24" ht="15" customHeight="1" x14ac:dyDescent="0.25">
      <c r="B506" s="3" t="s">
        <v>114</v>
      </c>
      <c r="C506" s="8">
        <f>(100*F503)/(1+F503)</f>
        <v>59.385363350823091</v>
      </c>
      <c r="D506" s="9">
        <f t="shared" ref="D506:D507" si="181">100-C506</f>
        <v>40.614636649176909</v>
      </c>
      <c r="E506" s="3" t="s">
        <v>131</v>
      </c>
      <c r="F506" s="9">
        <f>(D505+C506)/2</f>
        <v>67.361860467839946</v>
      </c>
      <c r="G506" s="38"/>
      <c r="H506" s="3" t="s">
        <v>162</v>
      </c>
      <c r="I506" s="8">
        <f>(100*L503)/(1+L503)</f>
        <v>57.708334912815793</v>
      </c>
      <c r="J506" s="9">
        <f t="shared" ref="J506:J507" si="182">100-I506</f>
        <v>42.291665087184207</v>
      </c>
      <c r="K506" s="3" t="s">
        <v>131</v>
      </c>
      <c r="L506" s="9">
        <f>(J505+I506)/2</f>
        <v>47.778059792952035</v>
      </c>
      <c r="M506" s="38"/>
      <c r="N506" s="3" t="s">
        <v>162</v>
      </c>
      <c r="O506" s="8">
        <f>(100*R503)/(1+R503)</f>
        <v>68.237276409493873</v>
      </c>
      <c r="P506" s="9">
        <f t="shared" ref="P506:P507" si="183">100-O506</f>
        <v>31.762723590506127</v>
      </c>
      <c r="Q506" s="3" t="s">
        <v>131</v>
      </c>
      <c r="R506" s="9">
        <f>(P505+O506)/2</f>
        <v>54.433652954567833</v>
      </c>
      <c r="S506" s="38"/>
      <c r="T506" s="3" t="s">
        <v>162</v>
      </c>
      <c r="U506" s="8">
        <f>(100*X503)/(1+X503)</f>
        <v>67.512090616591749</v>
      </c>
      <c r="V506" s="9">
        <f t="shared" ref="V506:V507" si="184">100-U506</f>
        <v>32.487909383408251</v>
      </c>
      <c r="W506" s="3" t="s">
        <v>131</v>
      </c>
      <c r="X506" s="9">
        <f>(V505+U506)/2</f>
        <v>57.468936412986629</v>
      </c>
    </row>
    <row r="507" spans="2:24" ht="15" customHeight="1" x14ac:dyDescent="0.25">
      <c r="B507" s="4" t="s">
        <v>132</v>
      </c>
      <c r="C507" s="10">
        <f>(100*F504)/(1+F504)</f>
        <v>55.832419604911159</v>
      </c>
      <c r="D507" s="11">
        <f t="shared" si="181"/>
        <v>44.167580395088841</v>
      </c>
      <c r="E507" s="4" t="s">
        <v>133</v>
      </c>
      <c r="F507" s="11">
        <f>(D506+C507)/2</f>
        <v>48.223528127044034</v>
      </c>
      <c r="G507" s="38"/>
      <c r="H507" s="4" t="s">
        <v>132</v>
      </c>
      <c r="I507" s="10">
        <f>(100*L504)/(1+L504)</f>
        <v>61.216414195044436</v>
      </c>
      <c r="J507" s="11">
        <f t="shared" si="182"/>
        <v>38.783585804955564</v>
      </c>
      <c r="K507" s="4" t="s">
        <v>133</v>
      </c>
      <c r="L507" s="11">
        <f>(J506+I507)/2</f>
        <v>51.754039641114318</v>
      </c>
      <c r="M507" s="38"/>
      <c r="N507" s="4" t="s">
        <v>132</v>
      </c>
      <c r="O507" s="10">
        <f>(100*R504)/(1+R504)</f>
        <v>55.130578509814498</v>
      </c>
      <c r="P507" s="11">
        <f t="shared" si="183"/>
        <v>44.869421490185502</v>
      </c>
      <c r="Q507" s="4" t="s">
        <v>133</v>
      </c>
      <c r="R507" s="11">
        <f>(P506+O507)/2</f>
        <v>43.446651050160312</v>
      </c>
      <c r="S507" s="38"/>
      <c r="T507" s="4" t="s">
        <v>132</v>
      </c>
      <c r="U507" s="10">
        <f>(100*X504)/(1+X504)</f>
        <v>57.657719969441899</v>
      </c>
      <c r="V507" s="11">
        <f t="shared" si="184"/>
        <v>42.342280030558101</v>
      </c>
      <c r="W507" s="4" t="s">
        <v>133</v>
      </c>
      <c r="X507" s="11">
        <f>(V506+U507)/2</f>
        <v>45.072814676425075</v>
      </c>
    </row>
    <row r="508" spans="2:24" ht="15" customHeight="1" x14ac:dyDescent="0.25">
      <c r="B508" s="46" t="s">
        <v>134</v>
      </c>
      <c r="C508" s="49">
        <f>SUM(C496:D498, C502:C504)</f>
        <v>53</v>
      </c>
      <c r="D508" s="50"/>
      <c r="E508" s="5" t="s">
        <v>135</v>
      </c>
      <c r="F508" s="15">
        <f>SQRT(((50-D505)^2+(50-D506)^2+(50-D507)^2)/2)</f>
        <v>19.546540982649539</v>
      </c>
      <c r="G508" s="38"/>
      <c r="H508" s="46" t="s">
        <v>134</v>
      </c>
      <c r="I508" s="49">
        <f>SUM(I496:J498, I502:I504)</f>
        <v>138</v>
      </c>
      <c r="J508" s="50"/>
      <c r="K508" s="5" t="s">
        <v>135</v>
      </c>
      <c r="L508" s="15">
        <f>SQRT(((50-J505)^2+(50-J506)^2+(50-J507)^2)/2)</f>
        <v>12.901602843727549</v>
      </c>
      <c r="M508" s="38"/>
      <c r="N508" s="46" t="s">
        <v>134</v>
      </c>
      <c r="O508" s="49">
        <f>SUM(O496:P498, O502:O504)</f>
        <v>110</v>
      </c>
      <c r="P508" s="50"/>
      <c r="Q508" s="5" t="s">
        <v>135</v>
      </c>
      <c r="R508" s="15">
        <f>SQRT(((50-P505)^2+(50-P506)^2+(50-P507)^2)/2)</f>
        <v>14.945190428014545</v>
      </c>
      <c r="S508" s="38"/>
      <c r="T508" s="46" t="s">
        <v>134</v>
      </c>
      <c r="U508" s="49">
        <f>SUM(U496:V498, U502:U504)</f>
        <v>149</v>
      </c>
      <c r="V508" s="50"/>
      <c r="W508" s="5" t="s">
        <v>135</v>
      </c>
      <c r="X508" s="15">
        <f>SQRT(((50-V505)^2+(50-V506)^2+(50-V507)^2)/2)</f>
        <v>13.637092617703503</v>
      </c>
    </row>
    <row r="509" spans="2:24" ht="15" customHeight="1" x14ac:dyDescent="0.25">
      <c r="B509" s="47"/>
      <c r="C509" s="51"/>
      <c r="D509" s="52"/>
      <c r="E509" s="5" t="s">
        <v>136</v>
      </c>
      <c r="F509" s="15">
        <f>SQRT(((50-F505)^2+(50-F506)^2+(50-F507)^2)/2)</f>
        <v>16.545307323735134</v>
      </c>
      <c r="G509" s="38"/>
      <c r="H509" s="47"/>
      <c r="I509" s="51"/>
      <c r="J509" s="52"/>
      <c r="K509" s="5" t="s">
        <v>136</v>
      </c>
      <c r="L509" s="15">
        <f>SQRT(((50-L505)^2+(50-L506)^2+(50-L507)^2)/2)</f>
        <v>2.0288672068296907</v>
      </c>
      <c r="M509" s="38"/>
      <c r="N509" s="47"/>
      <c r="O509" s="51"/>
      <c r="P509" s="52"/>
      <c r="Q509" s="5" t="s">
        <v>136</v>
      </c>
      <c r="R509" s="15">
        <f>SQRT(((50-R505)^2+(50-R506)^2+(50-R507)^2)/2)</f>
        <v>5.7920968609081696</v>
      </c>
      <c r="S509" s="38"/>
      <c r="T509" s="47"/>
      <c r="U509" s="51"/>
      <c r="V509" s="52"/>
      <c r="W509" s="5" t="s">
        <v>136</v>
      </c>
      <c r="X509" s="15">
        <f>SQRT(((50-X505)^2+(50-X506)^2+(50-X507)^2)/2)</f>
        <v>6.577334754846194</v>
      </c>
    </row>
    <row r="510" spans="2:24" ht="15" customHeight="1" x14ac:dyDescent="0.25">
      <c r="B510" s="48"/>
      <c r="C510" s="53"/>
      <c r="D510" s="54"/>
      <c r="E510" s="5" t="s">
        <v>137</v>
      </c>
      <c r="F510" s="15">
        <f>SQRT(((2*F508^2)+(2*F509^2))/4)</f>
        <v>18.108208895736229</v>
      </c>
      <c r="G510" s="38"/>
      <c r="H510" s="48"/>
      <c r="I510" s="53"/>
      <c r="J510" s="54"/>
      <c r="K510" s="5" t="s">
        <v>137</v>
      </c>
      <c r="L510" s="15">
        <f>SQRT(((2*L508^2)+(2*L509^2))/4)</f>
        <v>9.2349244198376539</v>
      </c>
      <c r="M510" s="38"/>
      <c r="N510" s="48"/>
      <c r="O510" s="53"/>
      <c r="P510" s="54"/>
      <c r="Q510" s="5" t="s">
        <v>137</v>
      </c>
      <c r="R510" s="15">
        <f>SQRT(((2*R508^2)+(2*R509^2))/4)</f>
        <v>11.333735107539788</v>
      </c>
      <c r="S510" s="38"/>
      <c r="T510" s="48"/>
      <c r="U510" s="53"/>
      <c r="V510" s="54"/>
      <c r="W510" s="5" t="s">
        <v>137</v>
      </c>
      <c r="X510" s="15">
        <f>SQRT(((2*X508^2)+(2*X509^2))/4)</f>
        <v>10.705877533886024</v>
      </c>
    </row>
    <row r="512" spans="2:24" ht="15" customHeight="1" x14ac:dyDescent="0.25">
      <c r="B512" s="39" t="s">
        <v>331</v>
      </c>
      <c r="C512" s="39"/>
      <c r="D512" s="39"/>
      <c r="E512" s="39"/>
      <c r="F512" s="39"/>
      <c r="G512" s="38"/>
      <c r="H512" s="39" t="s">
        <v>332</v>
      </c>
      <c r="I512" s="39"/>
      <c r="J512" s="39"/>
      <c r="K512" s="39"/>
      <c r="L512" s="39"/>
      <c r="M512" s="38"/>
      <c r="N512" s="39" t="s">
        <v>333</v>
      </c>
      <c r="O512" s="39"/>
      <c r="P512" s="39"/>
      <c r="Q512" s="39"/>
      <c r="R512" s="39"/>
      <c r="S512" s="38"/>
      <c r="T512" s="39" t="s">
        <v>334</v>
      </c>
      <c r="U512" s="39"/>
      <c r="V512" s="39"/>
      <c r="W512" s="39"/>
      <c r="X512" s="39"/>
    </row>
    <row r="513" spans="2:24" ht="15" customHeight="1" x14ac:dyDescent="0.25">
      <c r="B513" s="2" t="s">
        <v>112</v>
      </c>
      <c r="C513" s="33">
        <v>43</v>
      </c>
      <c r="D513" s="34">
        <v>24</v>
      </c>
      <c r="E513" s="2" t="s">
        <v>113</v>
      </c>
      <c r="F513" s="16">
        <f>C513+D513+C515+D515+C519*2</f>
        <v>237</v>
      </c>
      <c r="G513" s="38"/>
      <c r="H513" s="2" t="s">
        <v>112</v>
      </c>
      <c r="I513" s="33">
        <v>3</v>
      </c>
      <c r="J513" s="34">
        <v>1</v>
      </c>
      <c r="K513" s="2" t="s">
        <v>113</v>
      </c>
      <c r="L513" s="16">
        <f>I513+J513+I515+J515+I519*2</f>
        <v>100</v>
      </c>
      <c r="M513" s="38"/>
      <c r="N513" s="2" t="s">
        <v>112</v>
      </c>
      <c r="O513" s="33">
        <f>C513+I513</f>
        <v>46</v>
      </c>
      <c r="P513" s="34">
        <f t="shared" ref="P513:P515" si="185">D513+J513</f>
        <v>25</v>
      </c>
      <c r="Q513" s="2" t="s">
        <v>113</v>
      </c>
      <c r="R513" s="16">
        <f>O513+P513+O515+P515+O519*2</f>
        <v>337</v>
      </c>
      <c r="S513" s="38"/>
      <c r="T513" s="2" t="s">
        <v>112</v>
      </c>
      <c r="U513" s="33">
        <v>54</v>
      </c>
      <c r="V513" s="34">
        <v>46</v>
      </c>
      <c r="W513" s="2" t="s">
        <v>113</v>
      </c>
      <c r="X513" s="16">
        <f>U513+V513+U515+V515+U519*2</f>
        <v>235</v>
      </c>
    </row>
    <row r="514" spans="2:24" ht="15" customHeight="1" x14ac:dyDescent="0.25">
      <c r="B514" s="3" t="s">
        <v>114</v>
      </c>
      <c r="C514" s="35">
        <v>28</v>
      </c>
      <c r="D514" s="36">
        <v>28</v>
      </c>
      <c r="E514" s="3" t="s">
        <v>115</v>
      </c>
      <c r="F514" s="17">
        <f>SUM(C513:D514)+C520*2</f>
        <v>143</v>
      </c>
      <c r="G514" s="38"/>
      <c r="H514" s="3" t="s">
        <v>114</v>
      </c>
      <c r="I514" s="35">
        <v>6</v>
      </c>
      <c r="J514" s="36">
        <v>3</v>
      </c>
      <c r="K514" s="3" t="s">
        <v>115</v>
      </c>
      <c r="L514" s="17">
        <f>SUM(I513:J514)+I520*2</f>
        <v>15</v>
      </c>
      <c r="M514" s="38"/>
      <c r="N514" s="3" t="s">
        <v>114</v>
      </c>
      <c r="O514" s="35">
        <f t="shared" ref="O514:O515" si="186">C514+I514</f>
        <v>34</v>
      </c>
      <c r="P514" s="36">
        <f t="shared" si="185"/>
        <v>31</v>
      </c>
      <c r="Q514" s="3" t="s">
        <v>115</v>
      </c>
      <c r="R514" s="17">
        <f>SUM(O513:P514)+O520*2</f>
        <v>158</v>
      </c>
      <c r="S514" s="38"/>
      <c r="T514" s="3" t="s">
        <v>114</v>
      </c>
      <c r="U514" s="35">
        <v>43</v>
      </c>
      <c r="V514" s="36">
        <v>30</v>
      </c>
      <c r="W514" s="3" t="s">
        <v>115</v>
      </c>
      <c r="X514" s="17">
        <f>SUM(U513:V514)+U520*2</f>
        <v>201</v>
      </c>
    </row>
    <row r="515" spans="2:24" ht="15" customHeight="1" x14ac:dyDescent="0.25">
      <c r="B515" s="4" t="s">
        <v>116</v>
      </c>
      <c r="C515" s="31">
        <v>45</v>
      </c>
      <c r="D515" s="32">
        <v>43</v>
      </c>
      <c r="E515" s="4" t="s">
        <v>117</v>
      </c>
      <c r="F515" s="18">
        <f>SUM(C514:D515)+C521*2</f>
        <v>170</v>
      </c>
      <c r="G515" s="38"/>
      <c r="H515" s="4" t="s">
        <v>116</v>
      </c>
      <c r="I515" s="31">
        <v>22</v>
      </c>
      <c r="J515" s="32">
        <v>20</v>
      </c>
      <c r="K515" s="4" t="s">
        <v>117</v>
      </c>
      <c r="L515" s="18">
        <f>SUM(I514:J515)+I521*2</f>
        <v>69</v>
      </c>
      <c r="M515" s="38"/>
      <c r="N515" s="4" t="s">
        <v>116</v>
      </c>
      <c r="O515" s="31">
        <f t="shared" si="186"/>
        <v>67</v>
      </c>
      <c r="P515" s="32">
        <f t="shared" si="185"/>
        <v>63</v>
      </c>
      <c r="Q515" s="4" t="s">
        <v>117</v>
      </c>
      <c r="R515" s="18">
        <f>SUM(O514:P515)+O521*2</f>
        <v>239</v>
      </c>
      <c r="S515" s="38"/>
      <c r="T515" s="4" t="s">
        <v>116</v>
      </c>
      <c r="U515" s="31">
        <v>52</v>
      </c>
      <c r="V515" s="32">
        <v>43</v>
      </c>
      <c r="W515" s="4" t="s">
        <v>117</v>
      </c>
      <c r="X515" s="18">
        <f>SUM(U514:V515)+U521*2</f>
        <v>192</v>
      </c>
    </row>
    <row r="516" spans="2:24" ht="15" customHeight="1" x14ac:dyDescent="0.25">
      <c r="B516" s="2" t="s">
        <v>118</v>
      </c>
      <c r="C516" s="6">
        <f>C513/(C513+D513)*100</f>
        <v>64.179104477611943</v>
      </c>
      <c r="D516" s="7">
        <f>D513/(C513+D513)*100</f>
        <v>35.820895522388057</v>
      </c>
      <c r="E516" s="2" t="s">
        <v>119</v>
      </c>
      <c r="F516" s="12">
        <f>F513/SUM(F513:F515)*100</f>
        <v>43.090909090909093</v>
      </c>
      <c r="G516" s="38"/>
      <c r="H516" s="2" t="s">
        <v>118</v>
      </c>
      <c r="I516" s="6">
        <f>I513/(I513+J513)*100</f>
        <v>75</v>
      </c>
      <c r="J516" s="7">
        <f>J513/(I513+J513)*100</f>
        <v>25</v>
      </c>
      <c r="K516" s="2" t="s">
        <v>119</v>
      </c>
      <c r="L516" s="12">
        <f>L513/SUM(L513:L515)*100</f>
        <v>54.347826086956516</v>
      </c>
      <c r="M516" s="38"/>
      <c r="N516" s="2" t="s">
        <v>118</v>
      </c>
      <c r="O516" s="6">
        <f>O513/(O513+P513)*100</f>
        <v>64.788732394366207</v>
      </c>
      <c r="P516" s="7">
        <f>P513/(O513+P513)*100</f>
        <v>35.2112676056338</v>
      </c>
      <c r="Q516" s="2" t="s">
        <v>119</v>
      </c>
      <c r="R516" s="12">
        <f>R513/SUM(R513:R515)*100</f>
        <v>45.912806539509539</v>
      </c>
      <c r="S516" s="38"/>
      <c r="T516" s="2" t="s">
        <v>118</v>
      </c>
      <c r="U516" s="6">
        <f>U513/(U513+V513)*100</f>
        <v>54</v>
      </c>
      <c r="V516" s="7">
        <f>V513/(U513+V513)*100</f>
        <v>46</v>
      </c>
      <c r="W516" s="2" t="s">
        <v>119</v>
      </c>
      <c r="X516" s="12">
        <f>X513/SUM(X513:X515)*100</f>
        <v>37.420382165605091</v>
      </c>
    </row>
    <row r="517" spans="2:24" ht="15" customHeight="1" x14ac:dyDescent="0.25">
      <c r="B517" s="3" t="s">
        <v>120</v>
      </c>
      <c r="C517" s="8">
        <f>C514/(C514+D514)*100</f>
        <v>50</v>
      </c>
      <c r="D517" s="9">
        <f>D514/(C514+D514)*100</f>
        <v>50</v>
      </c>
      <c r="E517" s="3" t="s">
        <v>121</v>
      </c>
      <c r="F517" s="13">
        <f>F514/SUM(F513:F515)*100</f>
        <v>26</v>
      </c>
      <c r="G517" s="38"/>
      <c r="H517" s="3" t="s">
        <v>120</v>
      </c>
      <c r="I517" s="8">
        <f>I514/(I514+J514)*100</f>
        <v>66.666666666666657</v>
      </c>
      <c r="J517" s="9">
        <f>J514/(I514+J514)*100</f>
        <v>33.333333333333329</v>
      </c>
      <c r="K517" s="3" t="s">
        <v>121</v>
      </c>
      <c r="L517" s="13">
        <f>L514/SUM(L513:L515)*100</f>
        <v>8.1521739130434785</v>
      </c>
      <c r="M517" s="38"/>
      <c r="N517" s="3" t="s">
        <v>120</v>
      </c>
      <c r="O517" s="8">
        <f>O514/(O514+P514)*100</f>
        <v>52.307692307692314</v>
      </c>
      <c r="P517" s="9">
        <f>P514/(O514+P514)*100</f>
        <v>47.692307692307693</v>
      </c>
      <c r="Q517" s="3" t="s">
        <v>121</v>
      </c>
      <c r="R517" s="13">
        <f>R514/SUM(R513:R515)*100</f>
        <v>21.525885558583106</v>
      </c>
      <c r="S517" s="38"/>
      <c r="T517" s="3" t="s">
        <v>120</v>
      </c>
      <c r="U517" s="8">
        <f>U514/(U514+V514)*100</f>
        <v>58.904109589041099</v>
      </c>
      <c r="V517" s="9">
        <f>V514/(U514+V514)*100</f>
        <v>41.095890410958901</v>
      </c>
      <c r="W517" s="3" t="s">
        <v>121</v>
      </c>
      <c r="X517" s="13">
        <f>X514/SUM(X513:X515)*100</f>
        <v>32.00636942675159</v>
      </c>
    </row>
    <row r="518" spans="2:24" ht="15" customHeight="1" x14ac:dyDescent="0.25">
      <c r="B518" s="4" t="s">
        <v>122</v>
      </c>
      <c r="C518" s="10">
        <f>C515/(C515+D515)*100</f>
        <v>51.136363636363633</v>
      </c>
      <c r="D518" s="11">
        <f>D515/(C515+D515)*100</f>
        <v>48.863636363636367</v>
      </c>
      <c r="E518" s="4" t="s">
        <v>123</v>
      </c>
      <c r="F518" s="14">
        <f>F515/SUM(F513:F515)*100</f>
        <v>30.909090909090907</v>
      </c>
      <c r="G518" s="38"/>
      <c r="H518" s="4" t="s">
        <v>122</v>
      </c>
      <c r="I518" s="10">
        <f>I515/(I515+J515)*100</f>
        <v>52.380952380952387</v>
      </c>
      <c r="J518" s="11">
        <f>J515/(I515+J515)*100</f>
        <v>47.619047619047613</v>
      </c>
      <c r="K518" s="4" t="s">
        <v>123</v>
      </c>
      <c r="L518" s="14">
        <f>L515/SUM(L513:L515)*100</f>
        <v>37.5</v>
      </c>
      <c r="M518" s="38"/>
      <c r="N518" s="4" t="s">
        <v>122</v>
      </c>
      <c r="O518" s="10">
        <f>O515/(O515+P515)*100</f>
        <v>51.538461538461533</v>
      </c>
      <c r="P518" s="11">
        <f>P515/(O515+P515)*100</f>
        <v>48.46153846153846</v>
      </c>
      <c r="Q518" s="4" t="s">
        <v>123</v>
      </c>
      <c r="R518" s="14">
        <f>R515/SUM(R513:R515)*100</f>
        <v>32.561307901907355</v>
      </c>
      <c r="S518" s="38"/>
      <c r="T518" s="4" t="s">
        <v>122</v>
      </c>
      <c r="U518" s="10">
        <f>U515/(U515+V515)*100</f>
        <v>54.736842105263165</v>
      </c>
      <c r="V518" s="11">
        <f>V515/(U515+V515)*100</f>
        <v>45.263157894736842</v>
      </c>
      <c r="W518" s="4" t="s">
        <v>123</v>
      </c>
      <c r="X518" s="14">
        <f>X515/SUM(X513:X515)*100</f>
        <v>30.573248407643312</v>
      </c>
    </row>
    <row r="519" spans="2:24" ht="15" customHeight="1" x14ac:dyDescent="0.25">
      <c r="B519" s="2" t="s">
        <v>124</v>
      </c>
      <c r="C519" s="40">
        <v>41</v>
      </c>
      <c r="D519" s="41"/>
      <c r="E519" s="2" t="s">
        <v>125</v>
      </c>
      <c r="F519" s="12">
        <f>SQRT(5+F513)/SQRT(5+F514)*((5+C513)/(5+D513))</f>
        <v>2.1165087329909165</v>
      </c>
      <c r="G519" s="38"/>
      <c r="H519" s="2" t="s">
        <v>124</v>
      </c>
      <c r="I519" s="40">
        <v>27</v>
      </c>
      <c r="J519" s="41"/>
      <c r="K519" s="2" t="s">
        <v>125</v>
      </c>
      <c r="L519" s="12">
        <f>SQRT(5+L513)/SQRT(5+L514)*((5+I513)/(5+J513))</f>
        <v>3.0550504633038931</v>
      </c>
      <c r="M519" s="38"/>
      <c r="N519" s="2" t="s">
        <v>124</v>
      </c>
      <c r="O519" s="40">
        <f t="shared" ref="O519:O521" si="187">C519+I519</f>
        <v>68</v>
      </c>
      <c r="P519" s="41">
        <f t="shared" ref="P519:P521" si="188">D519+J519</f>
        <v>0</v>
      </c>
      <c r="Q519" s="2" t="s">
        <v>125</v>
      </c>
      <c r="R519" s="12">
        <f>SQRT(5+R513)/SQRT(5+R514)*((5+O513)/(5+P513))</f>
        <v>2.4624542597975485</v>
      </c>
      <c r="S519" s="38"/>
      <c r="T519" s="2" t="s">
        <v>124</v>
      </c>
      <c r="U519" s="40">
        <v>20</v>
      </c>
      <c r="V519" s="41"/>
      <c r="W519" s="2" t="s">
        <v>125</v>
      </c>
      <c r="X519" s="12">
        <f>SQRT(5+X513)/SQRT(5+X514)*((5+U513)/(5+V513))</f>
        <v>1.2486877357267094</v>
      </c>
    </row>
    <row r="520" spans="2:24" ht="15" customHeight="1" x14ac:dyDescent="0.25">
      <c r="B520" s="3" t="s">
        <v>126</v>
      </c>
      <c r="C520" s="42">
        <v>10</v>
      </c>
      <c r="D520" s="43"/>
      <c r="E520" s="3" t="s">
        <v>127</v>
      </c>
      <c r="F520" s="13">
        <f>SQRT(5+F514)/SQRT(5+F515)*((5+C514)/(5+D514))</f>
        <v>0.919627253681776</v>
      </c>
      <c r="G520" s="38"/>
      <c r="H520" s="3" t="s">
        <v>126</v>
      </c>
      <c r="I520" s="42">
        <v>1</v>
      </c>
      <c r="J520" s="43"/>
      <c r="K520" s="3" t="s">
        <v>127</v>
      </c>
      <c r="L520" s="13">
        <f>SQRT(5+L514)/SQRT(5+L515)*((5+I514)/(5+J514))</f>
        <v>0.71482846175129999</v>
      </c>
      <c r="M520" s="38"/>
      <c r="N520" s="3" t="s">
        <v>126</v>
      </c>
      <c r="O520" s="42">
        <f t="shared" si="187"/>
        <v>11</v>
      </c>
      <c r="P520" s="43">
        <f t="shared" si="188"/>
        <v>0</v>
      </c>
      <c r="Q520" s="3" t="s">
        <v>127</v>
      </c>
      <c r="R520" s="13">
        <f>SQRT(5+R514)/SQRT(5+R515)*((5+O514)/(5+P514))</f>
        <v>0.8854437877556347</v>
      </c>
      <c r="S520" s="38"/>
      <c r="T520" s="3" t="s">
        <v>126</v>
      </c>
      <c r="U520" s="42">
        <v>14</v>
      </c>
      <c r="V520" s="43"/>
      <c r="W520" s="3" t="s">
        <v>127</v>
      </c>
      <c r="X520" s="13">
        <f>SQRT(5+X514)/SQRT(5+X515)*((5+U514)/(5+V514))</f>
        <v>1.4024057706345794</v>
      </c>
    </row>
    <row r="521" spans="2:24" ht="15" customHeight="1" x14ac:dyDescent="0.25">
      <c r="B521" s="4" t="s">
        <v>128</v>
      </c>
      <c r="C521" s="44">
        <v>13</v>
      </c>
      <c r="D521" s="45"/>
      <c r="E521" s="4" t="s">
        <v>129</v>
      </c>
      <c r="F521" s="14">
        <f>SQRT(5+F515)/SQRT(5+F513)*((5+C515)/(5+D515))</f>
        <v>0.88580904042943698</v>
      </c>
      <c r="G521" s="38"/>
      <c r="H521" s="4" t="s">
        <v>128</v>
      </c>
      <c r="I521" s="44">
        <v>9</v>
      </c>
      <c r="J521" s="45"/>
      <c r="K521" s="4" t="s">
        <v>129</v>
      </c>
      <c r="L521" s="14">
        <f>SQRT(5+L515)/SQRT(5+L513)*((5+I515)/(5+J515))</f>
        <v>0.90666106440846239</v>
      </c>
      <c r="M521" s="38"/>
      <c r="N521" s="4" t="s">
        <v>128</v>
      </c>
      <c r="O521" s="44">
        <f t="shared" si="187"/>
        <v>22</v>
      </c>
      <c r="P521" s="45">
        <f t="shared" si="188"/>
        <v>0</v>
      </c>
      <c r="Q521" s="4" t="s">
        <v>129</v>
      </c>
      <c r="R521" s="14">
        <f>SQRT(5+R515)/SQRT(5+R513)*((5+O515)/(5+P515))</f>
        <v>0.89434574245528597</v>
      </c>
      <c r="S521" s="38"/>
      <c r="T521" s="4" t="s">
        <v>128</v>
      </c>
      <c r="U521" s="44">
        <v>12</v>
      </c>
      <c r="V521" s="45"/>
      <c r="W521" s="4" t="s">
        <v>129</v>
      </c>
      <c r="X521" s="14">
        <f>SQRT(5+X515)/SQRT(5+X513)*((5+U515)/(5+V515))</f>
        <v>1.0758732523900449</v>
      </c>
    </row>
    <row r="522" spans="2:24" ht="15" customHeight="1" x14ac:dyDescent="0.25">
      <c r="B522" s="2" t="s">
        <v>112</v>
      </c>
      <c r="C522" s="6">
        <f>(100*F519)/(1+F519)</f>
        <v>67.912812519530505</v>
      </c>
      <c r="D522" s="7">
        <f>100-C522</f>
        <v>32.087187480469495</v>
      </c>
      <c r="E522" s="2" t="s">
        <v>130</v>
      </c>
      <c r="F522" s="7">
        <f>(C522+D524)/2</f>
        <v>60.470225489634885</v>
      </c>
      <c r="G522" s="38"/>
      <c r="H522" s="2" t="s">
        <v>112</v>
      </c>
      <c r="I522" s="6">
        <f>(100*L519)/(1+L519)</f>
        <v>75.339394440353288</v>
      </c>
      <c r="J522" s="7">
        <f>100-I522</f>
        <v>24.660605559646712</v>
      </c>
      <c r="K522" s="2" t="s">
        <v>130</v>
      </c>
      <c r="L522" s="7">
        <f>(I522+J524)/2</f>
        <v>63.893550496119211</v>
      </c>
      <c r="M522" s="38"/>
      <c r="N522" s="2" t="s">
        <v>112</v>
      </c>
      <c r="O522" s="6">
        <f>(100*R519)/(1+R519)</f>
        <v>71.118752047905161</v>
      </c>
      <c r="P522" s="7">
        <f>100-O522</f>
        <v>28.881247952094839</v>
      </c>
      <c r="Q522" s="2" t="s">
        <v>130</v>
      </c>
      <c r="R522" s="7">
        <f>(O522+P524)/2</f>
        <v>61.953713065718972</v>
      </c>
      <c r="S522" s="38"/>
      <c r="T522" s="2" t="s">
        <v>161</v>
      </c>
      <c r="U522" s="6">
        <f>(100*X519)/(1+X519)</f>
        <v>55.5296191591124</v>
      </c>
      <c r="V522" s="7">
        <f>100-U522</f>
        <v>44.4703808408876</v>
      </c>
      <c r="W522" s="2" t="s">
        <v>130</v>
      </c>
      <c r="X522" s="7">
        <f>(U522+V524)/2</f>
        <v>51.851058555707695</v>
      </c>
    </row>
    <row r="523" spans="2:24" ht="15" customHeight="1" x14ac:dyDescent="0.25">
      <c r="B523" s="3" t="s">
        <v>114</v>
      </c>
      <c r="C523" s="8">
        <f>(100*F520)/(1+F520)</f>
        <v>47.906553312262268</v>
      </c>
      <c r="D523" s="9">
        <f t="shared" ref="D523:D524" si="189">100-C523</f>
        <v>52.093446687737732</v>
      </c>
      <c r="E523" s="3" t="s">
        <v>131</v>
      </c>
      <c r="F523" s="9">
        <f>(D522+C523)/2</f>
        <v>39.996870396365878</v>
      </c>
      <c r="G523" s="38"/>
      <c r="H523" s="3" t="s">
        <v>162</v>
      </c>
      <c r="I523" s="8">
        <f>(100*L520)/(1+L520)</f>
        <v>41.685129311492076</v>
      </c>
      <c r="J523" s="9">
        <f t="shared" ref="J523:J524" si="190">100-I523</f>
        <v>58.314870688507924</v>
      </c>
      <c r="K523" s="3" t="s">
        <v>131</v>
      </c>
      <c r="L523" s="9">
        <f>(J522+I523)/2</f>
        <v>33.172867435569394</v>
      </c>
      <c r="M523" s="38"/>
      <c r="N523" s="3" t="s">
        <v>162</v>
      </c>
      <c r="O523" s="8">
        <f>(100*R520)/(1+R520)</f>
        <v>46.962088899485863</v>
      </c>
      <c r="P523" s="9">
        <f t="shared" ref="P523:P524" si="191">100-O523</f>
        <v>53.037911100514137</v>
      </c>
      <c r="Q523" s="3" t="s">
        <v>131</v>
      </c>
      <c r="R523" s="9">
        <f>(P522+O523)/2</f>
        <v>37.921668425790351</v>
      </c>
      <c r="S523" s="38"/>
      <c r="T523" s="3" t="s">
        <v>162</v>
      </c>
      <c r="U523" s="8">
        <f>(100*X520)/(1+X520)</f>
        <v>58.375058359277233</v>
      </c>
      <c r="V523" s="9">
        <f t="shared" ref="V523:V524" si="192">100-U523</f>
        <v>41.624941640722767</v>
      </c>
      <c r="W523" s="3" t="s">
        <v>131</v>
      </c>
      <c r="X523" s="9">
        <f>(V522+U523)/2</f>
        <v>51.422719600082416</v>
      </c>
    </row>
    <row r="524" spans="2:24" ht="15" customHeight="1" x14ac:dyDescent="0.25">
      <c r="B524" s="4" t="s">
        <v>132</v>
      </c>
      <c r="C524" s="10">
        <f>(100*F521)/(1+F521)</f>
        <v>46.972361540260742</v>
      </c>
      <c r="D524" s="11">
        <f t="shared" si="189"/>
        <v>53.027638459739258</v>
      </c>
      <c r="E524" s="4" t="s">
        <v>133</v>
      </c>
      <c r="F524" s="11">
        <f>(D523+C524)/2</f>
        <v>49.532904113999237</v>
      </c>
      <c r="G524" s="38"/>
      <c r="H524" s="4" t="s">
        <v>132</v>
      </c>
      <c r="I524" s="10">
        <f>(100*L521)/(1+L521)</f>
        <v>47.552293448114867</v>
      </c>
      <c r="J524" s="11">
        <f t="shared" si="190"/>
        <v>52.447706551885133</v>
      </c>
      <c r="K524" s="4" t="s">
        <v>133</v>
      </c>
      <c r="L524" s="11">
        <f>(J523+I524)/2</f>
        <v>52.933582068311395</v>
      </c>
      <c r="M524" s="38"/>
      <c r="N524" s="4" t="s">
        <v>132</v>
      </c>
      <c r="O524" s="10">
        <f>(100*R521)/(1+R521)</f>
        <v>47.211325916467224</v>
      </c>
      <c r="P524" s="11">
        <f t="shared" si="191"/>
        <v>52.788674083532776</v>
      </c>
      <c r="Q524" s="4" t="s">
        <v>133</v>
      </c>
      <c r="R524" s="11">
        <f>(P523+O524)/2</f>
        <v>50.124618508490684</v>
      </c>
      <c r="S524" s="38"/>
      <c r="T524" s="4" t="s">
        <v>132</v>
      </c>
      <c r="U524" s="10">
        <f>(100*X521)/(1+X521)</f>
        <v>51.82750204769701</v>
      </c>
      <c r="V524" s="11">
        <f t="shared" si="192"/>
        <v>48.17249795230299</v>
      </c>
      <c r="W524" s="4" t="s">
        <v>133</v>
      </c>
      <c r="X524" s="11">
        <f>(V523+U524)/2</f>
        <v>46.726221844209888</v>
      </c>
    </row>
    <row r="525" spans="2:24" ht="15" customHeight="1" x14ac:dyDescent="0.25">
      <c r="B525" s="46" t="s">
        <v>134</v>
      </c>
      <c r="C525" s="49">
        <f>SUM(C513:D515, C519:C521)</f>
        <v>275</v>
      </c>
      <c r="D525" s="50"/>
      <c r="E525" s="5" t="s">
        <v>135</v>
      </c>
      <c r="F525" s="15">
        <f>SQRT(((50-D522)^2+(50-D523)^2+(50-D524)^2)/2)</f>
        <v>12.930931251018645</v>
      </c>
      <c r="G525" s="38"/>
      <c r="H525" s="46" t="s">
        <v>134</v>
      </c>
      <c r="I525" s="49">
        <f>SUM(I513:J515, I519:I521)</f>
        <v>92</v>
      </c>
      <c r="J525" s="50"/>
      <c r="K525" s="5" t="s">
        <v>135</v>
      </c>
      <c r="L525" s="15">
        <f>SQRT(((50-J522)^2+(50-J523)^2+(50-J524)^2)/2)</f>
        <v>18.936911740494502</v>
      </c>
      <c r="M525" s="38"/>
      <c r="N525" s="46" t="s">
        <v>134</v>
      </c>
      <c r="O525" s="49">
        <f>SUM(O513:P515, O519:O521)</f>
        <v>367</v>
      </c>
      <c r="P525" s="50"/>
      <c r="Q525" s="5" t="s">
        <v>135</v>
      </c>
      <c r="R525" s="15">
        <f>SQRT(((50-P522)^2+(50-P523)^2+(50-P524)^2)/2)</f>
        <v>15.215243919498839</v>
      </c>
      <c r="S525" s="38"/>
      <c r="T525" s="46" t="s">
        <v>134</v>
      </c>
      <c r="U525" s="49">
        <f>SUM(U513:V515, U519:U521)</f>
        <v>314</v>
      </c>
      <c r="V525" s="50"/>
      <c r="W525" s="5" t="s">
        <v>135</v>
      </c>
      <c r="X525" s="15">
        <f>SQRT(((50-V522)^2+(50-V523)^2+(50-V524)^2)/2)</f>
        <v>7.2131149408719102</v>
      </c>
    </row>
    <row r="526" spans="2:24" ht="15" customHeight="1" x14ac:dyDescent="0.25">
      <c r="B526" s="47"/>
      <c r="C526" s="51"/>
      <c r="D526" s="52"/>
      <c r="E526" s="5" t="s">
        <v>136</v>
      </c>
      <c r="F526" s="15">
        <f>SQRT(((50-F522)^2+(50-F523)^2+(50-F524)^2)/2)</f>
        <v>10.244666959877716</v>
      </c>
      <c r="G526" s="38"/>
      <c r="H526" s="47"/>
      <c r="I526" s="51"/>
      <c r="J526" s="52"/>
      <c r="K526" s="5" t="s">
        <v>136</v>
      </c>
      <c r="L526" s="15">
        <f>SQRT(((50-L522)^2+(50-L523)^2+(50-L524)^2)/2)</f>
        <v>15.569024367002793</v>
      </c>
      <c r="M526" s="38"/>
      <c r="N526" s="47"/>
      <c r="O526" s="51"/>
      <c r="P526" s="52"/>
      <c r="Q526" s="5" t="s">
        <v>136</v>
      </c>
      <c r="R526" s="15">
        <f>SQRT(((50-R522)^2+(50-R523)^2+(50-R524)^2)/2)</f>
        <v>12.016506968473589</v>
      </c>
      <c r="S526" s="38"/>
      <c r="T526" s="47"/>
      <c r="U526" s="51"/>
      <c r="V526" s="52"/>
      <c r="W526" s="5" t="s">
        <v>136</v>
      </c>
      <c r="X526" s="15">
        <f>SQRT(((50-X522)^2+(50-X523)^2+(50-X524)^2)/2)</f>
        <v>2.843252736782806</v>
      </c>
    </row>
    <row r="527" spans="2:24" ht="15" customHeight="1" x14ac:dyDescent="0.25">
      <c r="B527" s="48"/>
      <c r="C527" s="53"/>
      <c r="D527" s="54"/>
      <c r="E527" s="5" t="s">
        <v>137</v>
      </c>
      <c r="F527" s="15">
        <f>SQRT(((2*F525^2)+(2*F526^2))/4)</f>
        <v>11.665380065333935</v>
      </c>
      <c r="G527" s="38"/>
      <c r="H527" s="48"/>
      <c r="I527" s="53"/>
      <c r="J527" s="54"/>
      <c r="K527" s="5" t="s">
        <v>137</v>
      </c>
      <c r="L527" s="15">
        <f>SQRT(((2*L525^2)+(2*L526^2))/4)</f>
        <v>17.334952350779698</v>
      </c>
      <c r="M527" s="38"/>
      <c r="N527" s="48"/>
      <c r="O527" s="53"/>
      <c r="P527" s="54"/>
      <c r="Q527" s="5" t="s">
        <v>137</v>
      </c>
      <c r="R527" s="15">
        <f>SQRT(((2*R525^2)+(2*R526^2))/4)</f>
        <v>13.709487358271657</v>
      </c>
      <c r="S527" s="38"/>
      <c r="T527" s="48"/>
      <c r="U527" s="53"/>
      <c r="V527" s="54"/>
      <c r="W527" s="5" t="s">
        <v>137</v>
      </c>
      <c r="X527" s="15">
        <f>SQRT(((2*X525^2)+(2*X526^2))/4)</f>
        <v>5.4823860350878473</v>
      </c>
    </row>
    <row r="529" spans="2:24" ht="15" customHeight="1" x14ac:dyDescent="0.25">
      <c r="B529" s="39" t="s">
        <v>335</v>
      </c>
      <c r="C529" s="39"/>
      <c r="D529" s="39"/>
      <c r="E529" s="39"/>
      <c r="F529" s="39"/>
      <c r="G529" s="38"/>
      <c r="H529" s="39" t="s">
        <v>336</v>
      </c>
      <c r="I529" s="39"/>
      <c r="J529" s="39"/>
      <c r="K529" s="39"/>
      <c r="L529" s="39"/>
      <c r="M529" s="38"/>
      <c r="N529" s="39" t="s">
        <v>337</v>
      </c>
      <c r="O529" s="39"/>
      <c r="P529" s="39"/>
      <c r="Q529" s="39"/>
      <c r="R529" s="39"/>
      <c r="S529" s="38"/>
      <c r="T529" s="39" t="s">
        <v>338</v>
      </c>
      <c r="U529" s="39"/>
      <c r="V529" s="39"/>
      <c r="W529" s="39"/>
      <c r="X529" s="39"/>
    </row>
    <row r="530" spans="2:24" ht="15" customHeight="1" x14ac:dyDescent="0.25">
      <c r="B530" s="2" t="s">
        <v>112</v>
      </c>
      <c r="C530" s="33">
        <v>26</v>
      </c>
      <c r="D530" s="34">
        <v>34</v>
      </c>
      <c r="E530" s="2" t="s">
        <v>113</v>
      </c>
      <c r="F530" s="16">
        <f>C530+D530+C532+D532+C536*2</f>
        <v>126</v>
      </c>
      <c r="G530" s="38"/>
      <c r="H530" s="2" t="s">
        <v>112</v>
      </c>
      <c r="I530" s="33">
        <v>55</v>
      </c>
      <c r="J530" s="34">
        <v>62</v>
      </c>
      <c r="K530" s="2" t="s">
        <v>113</v>
      </c>
      <c r="L530" s="16">
        <f>I530+J530+I532+J532+I536*2</f>
        <v>213</v>
      </c>
      <c r="M530" s="38"/>
      <c r="N530" s="2" t="s">
        <v>112</v>
      </c>
      <c r="O530" s="33">
        <f>C530+I530</f>
        <v>81</v>
      </c>
      <c r="P530" s="34">
        <f t="shared" ref="P530:P532" si="193">D530+J530</f>
        <v>96</v>
      </c>
      <c r="Q530" s="2" t="s">
        <v>113</v>
      </c>
      <c r="R530" s="16">
        <f>O530+P530+O532+P532+O536*2</f>
        <v>339</v>
      </c>
      <c r="S530" s="38"/>
      <c r="T530" s="2" t="s">
        <v>112</v>
      </c>
      <c r="U530" s="33">
        <v>148</v>
      </c>
      <c r="V530" s="34">
        <v>139</v>
      </c>
      <c r="W530" s="2" t="s">
        <v>113</v>
      </c>
      <c r="X530" s="16">
        <f>U530+V530+U532+V532+U536*2</f>
        <v>761</v>
      </c>
    </row>
    <row r="531" spans="2:24" ht="15" customHeight="1" x14ac:dyDescent="0.25">
      <c r="B531" s="3" t="s">
        <v>114</v>
      </c>
      <c r="C531" s="35">
        <v>31</v>
      </c>
      <c r="D531" s="36">
        <v>8</v>
      </c>
      <c r="E531" s="3" t="s">
        <v>115</v>
      </c>
      <c r="F531" s="17">
        <f>SUM(C530:D531)+C537*2</f>
        <v>137</v>
      </c>
      <c r="G531" s="38"/>
      <c r="H531" s="3" t="s">
        <v>114</v>
      </c>
      <c r="I531" s="35">
        <v>41</v>
      </c>
      <c r="J531" s="36">
        <v>40</v>
      </c>
      <c r="K531" s="3" t="s">
        <v>115</v>
      </c>
      <c r="L531" s="17">
        <f>SUM(I530:J531)+I537*2</f>
        <v>238</v>
      </c>
      <c r="M531" s="38"/>
      <c r="N531" s="3" t="s">
        <v>114</v>
      </c>
      <c r="O531" s="35">
        <f t="shared" ref="O531:O532" si="194">C531+I531</f>
        <v>72</v>
      </c>
      <c r="P531" s="36">
        <f t="shared" si="193"/>
        <v>48</v>
      </c>
      <c r="Q531" s="3" t="s">
        <v>115</v>
      </c>
      <c r="R531" s="17">
        <f>SUM(O530:P531)+O537*2</f>
        <v>375</v>
      </c>
      <c r="S531" s="38"/>
      <c r="T531" s="3" t="s">
        <v>114</v>
      </c>
      <c r="U531" s="35">
        <v>134</v>
      </c>
      <c r="V531" s="36">
        <v>117</v>
      </c>
      <c r="W531" s="3" t="s">
        <v>115</v>
      </c>
      <c r="X531" s="17">
        <f>SUM(U530:V531)+U537*2</f>
        <v>662</v>
      </c>
    </row>
    <row r="532" spans="2:24" ht="15" customHeight="1" x14ac:dyDescent="0.25">
      <c r="B532" s="4" t="s">
        <v>116</v>
      </c>
      <c r="C532" s="31">
        <v>23</v>
      </c>
      <c r="D532" s="32">
        <v>17</v>
      </c>
      <c r="E532" s="4" t="s">
        <v>117</v>
      </c>
      <c r="F532" s="18">
        <f>SUM(C531:D532)+C538*2</f>
        <v>99</v>
      </c>
      <c r="G532" s="38"/>
      <c r="H532" s="4" t="s">
        <v>116</v>
      </c>
      <c r="I532" s="31">
        <v>36</v>
      </c>
      <c r="J532" s="32">
        <v>28</v>
      </c>
      <c r="K532" s="4" t="s">
        <v>117</v>
      </c>
      <c r="L532" s="18">
        <f>SUM(I531:J532)+I538*2</f>
        <v>173</v>
      </c>
      <c r="M532" s="38"/>
      <c r="N532" s="4" t="s">
        <v>116</v>
      </c>
      <c r="O532" s="31">
        <f t="shared" si="194"/>
        <v>59</v>
      </c>
      <c r="P532" s="32">
        <f t="shared" si="193"/>
        <v>45</v>
      </c>
      <c r="Q532" s="4" t="s">
        <v>117</v>
      </c>
      <c r="R532" s="18">
        <f>SUM(O531:P532)+O538*2</f>
        <v>272</v>
      </c>
      <c r="S532" s="38"/>
      <c r="T532" s="4" t="s">
        <v>116</v>
      </c>
      <c r="U532" s="31">
        <v>143</v>
      </c>
      <c r="V532" s="32">
        <v>137</v>
      </c>
      <c r="W532" s="4" t="s">
        <v>117</v>
      </c>
      <c r="X532" s="18">
        <f>SUM(U531:V532)+U538*2</f>
        <v>673</v>
      </c>
    </row>
    <row r="533" spans="2:24" ht="15" customHeight="1" x14ac:dyDescent="0.25">
      <c r="B533" s="2" t="s">
        <v>118</v>
      </c>
      <c r="C533" s="6">
        <f>C530/(C530+D530)*100</f>
        <v>43.333333333333336</v>
      </c>
      <c r="D533" s="7">
        <f>D530/(C530+D530)*100</f>
        <v>56.666666666666664</v>
      </c>
      <c r="E533" s="2" t="s">
        <v>119</v>
      </c>
      <c r="F533" s="12">
        <f>F530/SUM(F530:F532)*100</f>
        <v>34.806629834254146</v>
      </c>
      <c r="G533" s="38"/>
      <c r="H533" s="2" t="s">
        <v>118</v>
      </c>
      <c r="I533" s="6">
        <f>I530/(I530+J530)*100</f>
        <v>47.008547008547005</v>
      </c>
      <c r="J533" s="7">
        <f>J530/(I530+J530)*100</f>
        <v>52.991452991452995</v>
      </c>
      <c r="K533" s="2" t="s">
        <v>119</v>
      </c>
      <c r="L533" s="12">
        <f>L530/SUM(L530:L532)*100</f>
        <v>34.134615384615387</v>
      </c>
      <c r="M533" s="38"/>
      <c r="N533" s="2" t="s">
        <v>118</v>
      </c>
      <c r="O533" s="6">
        <f>O530/(O530+P530)*100</f>
        <v>45.762711864406782</v>
      </c>
      <c r="P533" s="7">
        <f>P530/(O530+P530)*100</f>
        <v>54.237288135593218</v>
      </c>
      <c r="Q533" s="2" t="s">
        <v>119</v>
      </c>
      <c r="R533" s="12">
        <f>R530/SUM(R530:R532)*100</f>
        <v>34.38133874239351</v>
      </c>
      <c r="S533" s="38"/>
      <c r="T533" s="2" t="s">
        <v>118</v>
      </c>
      <c r="U533" s="6">
        <f>U530/(U530+V530)*100</f>
        <v>51.567944250871079</v>
      </c>
      <c r="V533" s="7">
        <f>V530/(U530+V530)*100</f>
        <v>48.432055749128921</v>
      </c>
      <c r="W533" s="2" t="s">
        <v>119</v>
      </c>
      <c r="X533" s="12">
        <f>X530/SUM(X530:X532)*100</f>
        <v>36.30725190839695</v>
      </c>
    </row>
    <row r="534" spans="2:24" ht="15" customHeight="1" x14ac:dyDescent="0.25">
      <c r="B534" s="3" t="s">
        <v>120</v>
      </c>
      <c r="C534" s="8">
        <f>C531/(C531+D531)*100</f>
        <v>79.487179487179489</v>
      </c>
      <c r="D534" s="9">
        <f>D531/(C531+D531)*100</f>
        <v>20.512820512820511</v>
      </c>
      <c r="E534" s="3" t="s">
        <v>121</v>
      </c>
      <c r="F534" s="13">
        <f>F531/SUM(F530:F532)*100</f>
        <v>37.84530386740331</v>
      </c>
      <c r="G534" s="38"/>
      <c r="H534" s="3" t="s">
        <v>120</v>
      </c>
      <c r="I534" s="8">
        <f>I531/(I531+J531)*100</f>
        <v>50.617283950617285</v>
      </c>
      <c r="J534" s="9">
        <f>J531/(I531+J531)*100</f>
        <v>49.382716049382715</v>
      </c>
      <c r="K534" s="3" t="s">
        <v>121</v>
      </c>
      <c r="L534" s="13">
        <f>L531/SUM(L530:L532)*100</f>
        <v>38.141025641025635</v>
      </c>
      <c r="M534" s="38"/>
      <c r="N534" s="3" t="s">
        <v>120</v>
      </c>
      <c r="O534" s="8">
        <f>O531/(O531+P531)*100</f>
        <v>60</v>
      </c>
      <c r="P534" s="9">
        <f>P531/(O531+P531)*100</f>
        <v>40</v>
      </c>
      <c r="Q534" s="3" t="s">
        <v>121</v>
      </c>
      <c r="R534" s="13">
        <f>R531/SUM(R530:R532)*100</f>
        <v>38.032454361054768</v>
      </c>
      <c r="S534" s="38"/>
      <c r="T534" s="3" t="s">
        <v>120</v>
      </c>
      <c r="U534" s="8">
        <f>U531/(U531+V531)*100</f>
        <v>53.386454183266927</v>
      </c>
      <c r="V534" s="9">
        <f>V531/(U531+V531)*100</f>
        <v>46.613545816733065</v>
      </c>
      <c r="W534" s="3" t="s">
        <v>121</v>
      </c>
      <c r="X534" s="13">
        <f>X531/SUM(X530:X532)*100</f>
        <v>31.583969465648853</v>
      </c>
    </row>
    <row r="535" spans="2:24" ht="15" customHeight="1" x14ac:dyDescent="0.25">
      <c r="B535" s="4" t="s">
        <v>122</v>
      </c>
      <c r="C535" s="10">
        <f>C532/(C532+D532)*100</f>
        <v>57.499999999999993</v>
      </c>
      <c r="D535" s="11">
        <f>D532/(C532+D532)*100</f>
        <v>42.5</v>
      </c>
      <c r="E535" s="4" t="s">
        <v>123</v>
      </c>
      <c r="F535" s="14">
        <f>F532/SUM(F530:F532)*100</f>
        <v>27.348066298342545</v>
      </c>
      <c r="G535" s="38"/>
      <c r="H535" s="4" t="s">
        <v>122</v>
      </c>
      <c r="I535" s="10">
        <f>I532/(I532+J532)*100</f>
        <v>56.25</v>
      </c>
      <c r="J535" s="11">
        <f>J532/(I532+J532)*100</f>
        <v>43.75</v>
      </c>
      <c r="K535" s="4" t="s">
        <v>123</v>
      </c>
      <c r="L535" s="14">
        <f>L532/SUM(L530:L532)*100</f>
        <v>27.724358974358974</v>
      </c>
      <c r="M535" s="38"/>
      <c r="N535" s="4" t="s">
        <v>122</v>
      </c>
      <c r="O535" s="10">
        <f>O532/(O532+P532)*100</f>
        <v>56.730769230769226</v>
      </c>
      <c r="P535" s="11">
        <f>P532/(O532+P532)*100</f>
        <v>43.269230769230774</v>
      </c>
      <c r="Q535" s="4" t="s">
        <v>123</v>
      </c>
      <c r="R535" s="14">
        <f>R532/SUM(R530:R532)*100</f>
        <v>27.586206896551722</v>
      </c>
      <c r="S535" s="38"/>
      <c r="T535" s="4" t="s">
        <v>122</v>
      </c>
      <c r="U535" s="10">
        <f>U532/(U532+V532)*100</f>
        <v>51.071428571428569</v>
      </c>
      <c r="V535" s="11">
        <f>V532/(U532+V532)*100</f>
        <v>48.928571428571423</v>
      </c>
      <c r="W535" s="4" t="s">
        <v>123</v>
      </c>
      <c r="X535" s="14">
        <f>X532/SUM(X530:X532)*100</f>
        <v>32.108778625954201</v>
      </c>
    </row>
    <row r="536" spans="2:24" ht="15" customHeight="1" x14ac:dyDescent="0.25">
      <c r="B536" s="2" t="s">
        <v>124</v>
      </c>
      <c r="C536" s="40">
        <v>13</v>
      </c>
      <c r="D536" s="41"/>
      <c r="E536" s="2" t="s">
        <v>125</v>
      </c>
      <c r="F536" s="12">
        <f>SQRT(5+F530)/SQRT(5+F531)*((5+C530)/(5+D530))</f>
        <v>0.76346399837196288</v>
      </c>
      <c r="G536" s="38"/>
      <c r="H536" s="2" t="s">
        <v>124</v>
      </c>
      <c r="I536" s="40">
        <v>16</v>
      </c>
      <c r="J536" s="41"/>
      <c r="K536" s="2" t="s">
        <v>125</v>
      </c>
      <c r="L536" s="12">
        <f>SQRT(5+L530)/SQRT(5+L531)*((5+I530)/(5+J530))</f>
        <v>0.84820642471273111</v>
      </c>
      <c r="M536" s="38"/>
      <c r="N536" s="2" t="s">
        <v>124</v>
      </c>
      <c r="O536" s="40">
        <f t="shared" ref="O536:O538" si="195">C536+I536</f>
        <v>29</v>
      </c>
      <c r="P536" s="41">
        <f t="shared" ref="P536:P538" si="196">D536+J536</f>
        <v>0</v>
      </c>
      <c r="Q536" s="2" t="s">
        <v>125</v>
      </c>
      <c r="R536" s="12">
        <f>SQRT(5+R530)/SQRT(5+R531)*((5+O530)/(5+P530))</f>
        <v>0.81014825413985914</v>
      </c>
      <c r="S536" s="38"/>
      <c r="T536" s="2" t="s">
        <v>124</v>
      </c>
      <c r="U536" s="40">
        <v>97</v>
      </c>
      <c r="V536" s="41"/>
      <c r="W536" s="2" t="s">
        <v>125</v>
      </c>
      <c r="X536" s="12">
        <f>SQRT(5+X530)/SQRT(5+X531)*((5+U530)/(5+V530))</f>
        <v>1.1386241911735573</v>
      </c>
    </row>
    <row r="537" spans="2:24" ht="15" customHeight="1" x14ac:dyDescent="0.25">
      <c r="B537" s="3" t="s">
        <v>126</v>
      </c>
      <c r="C537" s="42">
        <v>19</v>
      </c>
      <c r="D537" s="43"/>
      <c r="E537" s="3" t="s">
        <v>127</v>
      </c>
      <c r="F537" s="13">
        <f>SQRT(5+F531)/SQRT(5+F532)*((5+C531)/(5+D531))</f>
        <v>3.2358371071874514</v>
      </c>
      <c r="G537" s="38"/>
      <c r="H537" s="3" t="s">
        <v>126</v>
      </c>
      <c r="I537" s="42">
        <v>20</v>
      </c>
      <c r="J537" s="43"/>
      <c r="K537" s="3" t="s">
        <v>127</v>
      </c>
      <c r="L537" s="13">
        <f>SQRT(5+L531)/SQRT(5+L532)*((5+I531)/(5+J531))</f>
        <v>1.1943688098458465</v>
      </c>
      <c r="M537" s="38"/>
      <c r="N537" s="3" t="s">
        <v>126</v>
      </c>
      <c r="O537" s="42">
        <f t="shared" si="195"/>
        <v>39</v>
      </c>
      <c r="P537" s="43">
        <f t="shared" si="196"/>
        <v>0</v>
      </c>
      <c r="Q537" s="3" t="s">
        <v>127</v>
      </c>
      <c r="R537" s="13">
        <f>SQRT(5+R531)/SQRT(5+R532)*((5+O531)/(5+P531))</f>
        <v>1.7016364089533469</v>
      </c>
      <c r="S537" s="38"/>
      <c r="T537" s="3" t="s">
        <v>126</v>
      </c>
      <c r="U537" s="42">
        <v>62</v>
      </c>
      <c r="V537" s="43"/>
      <c r="W537" s="3" t="s">
        <v>127</v>
      </c>
      <c r="X537" s="13">
        <f>SQRT(5+X531)/SQRT(5+X532)*((5+U531)/(5+V531))</f>
        <v>1.1300639989789674</v>
      </c>
    </row>
    <row r="538" spans="2:24" ht="15" customHeight="1" x14ac:dyDescent="0.25">
      <c r="B538" s="4" t="s">
        <v>128</v>
      </c>
      <c r="C538" s="44">
        <v>10</v>
      </c>
      <c r="D538" s="45"/>
      <c r="E538" s="4" t="s">
        <v>129</v>
      </c>
      <c r="F538" s="14">
        <f>SQRT(5+F532)/SQRT(5+F530)*((5+C532)/(5+D532))</f>
        <v>1.1340086632050421</v>
      </c>
      <c r="G538" s="38"/>
      <c r="H538" s="4" t="s">
        <v>128</v>
      </c>
      <c r="I538" s="44">
        <v>14</v>
      </c>
      <c r="J538" s="45"/>
      <c r="K538" s="4" t="s">
        <v>129</v>
      </c>
      <c r="L538" s="14">
        <f>SQRT(5+L532)/SQRT(5+L530)*((5+I532)/(5+J532))</f>
        <v>1.1226688460761594</v>
      </c>
      <c r="M538" s="38"/>
      <c r="N538" s="4" t="s">
        <v>128</v>
      </c>
      <c r="O538" s="44">
        <f t="shared" si="195"/>
        <v>24</v>
      </c>
      <c r="P538" s="45">
        <f t="shared" si="196"/>
        <v>0</v>
      </c>
      <c r="Q538" s="4" t="s">
        <v>129</v>
      </c>
      <c r="R538" s="14">
        <f>SQRT(5+R532)/SQRT(5+R530)*((5+O532)/(5+P532))</f>
        <v>1.1486048159640521</v>
      </c>
      <c r="S538" s="38"/>
      <c r="T538" s="4" t="s">
        <v>128</v>
      </c>
      <c r="U538" s="44">
        <v>71</v>
      </c>
      <c r="V538" s="45"/>
      <c r="W538" s="4" t="s">
        <v>129</v>
      </c>
      <c r="X538" s="14">
        <f>SQRT(5+X532)/SQRT(5+X530)*((5+U532)/(5+V532))</f>
        <v>0.98055923242968313</v>
      </c>
    </row>
    <row r="539" spans="2:24" ht="15" customHeight="1" x14ac:dyDescent="0.25">
      <c r="B539" s="2" t="s">
        <v>112</v>
      </c>
      <c r="C539" s="6">
        <f>(100*F536)/(1+F536)</f>
        <v>43.293426975361896</v>
      </c>
      <c r="D539" s="7">
        <f>100-C539</f>
        <v>56.706573024638104</v>
      </c>
      <c r="E539" s="2" t="s">
        <v>130</v>
      </c>
      <c r="F539" s="7">
        <f>(C539+D541)/2</f>
        <v>45.07679644006484</v>
      </c>
      <c r="G539" s="38"/>
      <c r="H539" s="2" t="s">
        <v>112</v>
      </c>
      <c r="I539" s="6">
        <f>(100*L536)/(1+L536)</f>
        <v>45.893489675784942</v>
      </c>
      <c r="J539" s="7">
        <f>100-I539</f>
        <v>54.106510324215058</v>
      </c>
      <c r="K539" s="2" t="s">
        <v>130</v>
      </c>
      <c r="L539" s="7">
        <f>(I539+J541)/2</f>
        <v>46.501997034874137</v>
      </c>
      <c r="M539" s="38"/>
      <c r="N539" s="2" t="s">
        <v>112</v>
      </c>
      <c r="O539" s="6">
        <f>(100*R536)/(1+R536)</f>
        <v>44.75590616884709</v>
      </c>
      <c r="P539" s="7">
        <f>100-O539</f>
        <v>55.24409383115291</v>
      </c>
      <c r="Q539" s="2" t="s">
        <v>130</v>
      </c>
      <c r="R539" s="7">
        <f>(O539+P541)/2</f>
        <v>45.648868065392548</v>
      </c>
      <c r="S539" s="38"/>
      <c r="T539" s="2" t="s">
        <v>161</v>
      </c>
      <c r="U539" s="6">
        <f>(100*X536)/(1+X536)</f>
        <v>53.240966593048036</v>
      </c>
      <c r="V539" s="7">
        <f>100-U539</f>
        <v>46.759033406951964</v>
      </c>
      <c r="W539" s="2" t="s">
        <v>130</v>
      </c>
      <c r="X539" s="7">
        <f>(U539+V541)/2</f>
        <v>51.865878224027242</v>
      </c>
    </row>
    <row r="540" spans="2:24" ht="15" customHeight="1" x14ac:dyDescent="0.25">
      <c r="B540" s="3" t="s">
        <v>114</v>
      </c>
      <c r="C540" s="8">
        <f>(100*F537)/(1+F537)</f>
        <v>76.391915583741849</v>
      </c>
      <c r="D540" s="9">
        <f t="shared" ref="D540:D541" si="197">100-C540</f>
        <v>23.608084416258151</v>
      </c>
      <c r="E540" s="3" t="s">
        <v>131</v>
      </c>
      <c r="F540" s="9">
        <f>(D539+C540)/2</f>
        <v>66.549244304189983</v>
      </c>
      <c r="G540" s="38"/>
      <c r="H540" s="3" t="s">
        <v>162</v>
      </c>
      <c r="I540" s="8">
        <f>(100*L537)/(1+L537)</f>
        <v>54.42880907196956</v>
      </c>
      <c r="J540" s="9">
        <f t="shared" ref="J540:J541" si="198">100-I540</f>
        <v>45.57119092803044</v>
      </c>
      <c r="K540" s="3" t="s">
        <v>131</v>
      </c>
      <c r="L540" s="9">
        <f>(J539+I540)/2</f>
        <v>54.267659698092309</v>
      </c>
      <c r="M540" s="38"/>
      <c r="N540" s="3" t="s">
        <v>162</v>
      </c>
      <c r="O540" s="8">
        <f>(100*R537)/(1+R537)</f>
        <v>62.985396677141516</v>
      </c>
      <c r="P540" s="9">
        <f t="shared" ref="P540:P541" si="199">100-O540</f>
        <v>37.014603322858484</v>
      </c>
      <c r="Q540" s="3" t="s">
        <v>131</v>
      </c>
      <c r="R540" s="9">
        <f>(P539+O540)/2</f>
        <v>59.114745254147209</v>
      </c>
      <c r="S540" s="38"/>
      <c r="T540" s="3" t="s">
        <v>162</v>
      </c>
      <c r="U540" s="8">
        <f>(100*X537)/(1+X537)</f>
        <v>53.05305378245238</v>
      </c>
      <c r="V540" s="9">
        <f t="shared" ref="V540:V541" si="200">100-U540</f>
        <v>46.94694621754762</v>
      </c>
      <c r="W540" s="3" t="s">
        <v>131</v>
      </c>
      <c r="X540" s="9">
        <f>(V539+U540)/2</f>
        <v>49.906043594702169</v>
      </c>
    </row>
    <row r="541" spans="2:24" ht="15" customHeight="1" x14ac:dyDescent="0.25">
      <c r="B541" s="4" t="s">
        <v>132</v>
      </c>
      <c r="C541" s="10">
        <f>(100*F538)/(1+F538)</f>
        <v>53.13983409523221</v>
      </c>
      <c r="D541" s="11">
        <f t="shared" si="197"/>
        <v>46.86016590476779</v>
      </c>
      <c r="E541" s="4" t="s">
        <v>133</v>
      </c>
      <c r="F541" s="11">
        <f>(D540+C541)/2</f>
        <v>38.373959255745177</v>
      </c>
      <c r="G541" s="38"/>
      <c r="H541" s="4" t="s">
        <v>132</v>
      </c>
      <c r="I541" s="10">
        <f>(100*L538)/(1+L538)</f>
        <v>52.889495606036661</v>
      </c>
      <c r="J541" s="11">
        <f t="shared" si="198"/>
        <v>47.110504393963339</v>
      </c>
      <c r="K541" s="4" t="s">
        <v>133</v>
      </c>
      <c r="L541" s="11">
        <f>(J540+I541)/2</f>
        <v>49.230343267033547</v>
      </c>
      <c r="M541" s="38"/>
      <c r="N541" s="4" t="s">
        <v>132</v>
      </c>
      <c r="O541" s="10">
        <f>(100*R538)/(1+R538)</f>
        <v>53.458170038062001</v>
      </c>
      <c r="P541" s="11">
        <f t="shared" si="199"/>
        <v>46.541829961937999</v>
      </c>
      <c r="Q541" s="4" t="s">
        <v>133</v>
      </c>
      <c r="R541" s="11">
        <f>(P540+O541)/2</f>
        <v>45.236386680460242</v>
      </c>
      <c r="S541" s="38"/>
      <c r="T541" s="4" t="s">
        <v>132</v>
      </c>
      <c r="U541" s="10">
        <f>(100*X538)/(1+X538)</f>
        <v>49.50921014499356</v>
      </c>
      <c r="V541" s="11">
        <f t="shared" si="200"/>
        <v>50.49078985500644</v>
      </c>
      <c r="W541" s="4" t="s">
        <v>133</v>
      </c>
      <c r="X541" s="11">
        <f>(V540+U541)/2</f>
        <v>48.22807818127059</v>
      </c>
    </row>
    <row r="542" spans="2:24" ht="15" customHeight="1" x14ac:dyDescent="0.25">
      <c r="B542" s="46" t="s">
        <v>134</v>
      </c>
      <c r="C542" s="49">
        <f>SUM(C530:D532, C536:C538)</f>
        <v>181</v>
      </c>
      <c r="D542" s="50"/>
      <c r="E542" s="5" t="s">
        <v>135</v>
      </c>
      <c r="F542" s="15">
        <f>SQRT(((50-D539)^2+(50-D540)^2+(50-D541)^2)/2)</f>
        <v>19.382593841637167</v>
      </c>
      <c r="G542" s="38"/>
      <c r="H542" s="46" t="s">
        <v>134</v>
      </c>
      <c r="I542" s="49">
        <f>SUM(I530:J532, I536:I538)</f>
        <v>312</v>
      </c>
      <c r="J542" s="50"/>
      <c r="K542" s="5" t="s">
        <v>135</v>
      </c>
      <c r="L542" s="15">
        <f>SQRT(((50-J539)^2+(50-J540)^2+(50-J541)^2)/2)</f>
        <v>4.7342877867821844</v>
      </c>
      <c r="M542" s="38"/>
      <c r="N542" s="46" t="s">
        <v>134</v>
      </c>
      <c r="O542" s="49">
        <f>SUM(O530:P532, O536:O538)</f>
        <v>493</v>
      </c>
      <c r="P542" s="50"/>
      <c r="Q542" s="5" t="s">
        <v>135</v>
      </c>
      <c r="R542" s="15">
        <f>SQRT(((50-P539)^2+(50-P540)^2+(50-P541)^2)/2)</f>
        <v>10.199999681000085</v>
      </c>
      <c r="S542" s="38"/>
      <c r="T542" s="46" t="s">
        <v>134</v>
      </c>
      <c r="U542" s="49">
        <f>SUM(U530:V532, U536:U538)</f>
        <v>1048</v>
      </c>
      <c r="V542" s="50"/>
      <c r="W542" s="5" t="s">
        <v>135</v>
      </c>
      <c r="X542" s="15">
        <f>SQRT(((50-V539)^2+(50-V540)^2+(50-V541)^2)/2)</f>
        <v>3.1674813762339173</v>
      </c>
    </row>
    <row r="543" spans="2:24" ht="15" customHeight="1" x14ac:dyDescent="0.25">
      <c r="B543" s="47"/>
      <c r="C543" s="51"/>
      <c r="D543" s="52"/>
      <c r="E543" s="5" t="s">
        <v>136</v>
      </c>
      <c r="F543" s="15">
        <f>SQRT(((50-F539)^2+(50-F540)^2+(50-F541)^2)/2)</f>
        <v>14.718699734001575</v>
      </c>
      <c r="G543" s="38"/>
      <c r="H543" s="47"/>
      <c r="I543" s="51"/>
      <c r="J543" s="52"/>
      <c r="K543" s="5" t="s">
        <v>136</v>
      </c>
      <c r="L543" s="15">
        <f>SQRT(((50-L539)^2+(50-L540)^2+(50-L541)^2)/2)</f>
        <v>3.9396266021890494</v>
      </c>
      <c r="M543" s="38"/>
      <c r="N543" s="47"/>
      <c r="O543" s="51"/>
      <c r="P543" s="52"/>
      <c r="Q543" s="5" t="s">
        <v>136</v>
      </c>
      <c r="R543" s="15">
        <f>SQRT(((50-R539)^2+(50-R540)^2+(50-R541)^2)/2)</f>
        <v>7.8962947645859964</v>
      </c>
      <c r="S543" s="38"/>
      <c r="T543" s="47"/>
      <c r="U543" s="51"/>
      <c r="V543" s="52"/>
      <c r="W543" s="5" t="s">
        <v>136</v>
      </c>
      <c r="X543" s="15">
        <f>SQRT(((50-X539)^2+(50-X540)^2+(50-X541)^2)/2)</f>
        <v>1.8207191278015513</v>
      </c>
    </row>
    <row r="544" spans="2:24" ht="15" customHeight="1" x14ac:dyDescent="0.25">
      <c r="B544" s="48"/>
      <c r="C544" s="53"/>
      <c r="D544" s="54"/>
      <c r="E544" s="5" t="s">
        <v>137</v>
      </c>
      <c r="F544" s="15">
        <f>SQRT(((2*F542^2)+(2*F543^2))/4)</f>
        <v>17.209373403607248</v>
      </c>
      <c r="G544" s="38"/>
      <c r="H544" s="48"/>
      <c r="I544" s="53"/>
      <c r="J544" s="54"/>
      <c r="K544" s="5" t="s">
        <v>137</v>
      </c>
      <c r="L544" s="15">
        <f>SQRT(((2*L542^2)+(2*L543^2))/4)</f>
        <v>4.3551198957520443</v>
      </c>
      <c r="M544" s="38"/>
      <c r="N544" s="48"/>
      <c r="O544" s="53"/>
      <c r="P544" s="54"/>
      <c r="Q544" s="5" t="s">
        <v>137</v>
      </c>
      <c r="R544" s="15">
        <f>SQRT(((2*R542^2)+(2*R543^2))/4)</f>
        <v>9.1211694563150747</v>
      </c>
      <c r="S544" s="38"/>
      <c r="T544" s="48"/>
      <c r="U544" s="53"/>
      <c r="V544" s="54"/>
      <c r="W544" s="5" t="s">
        <v>137</v>
      </c>
      <c r="X544" s="15">
        <f>SQRT(((2*X542^2)+(2*X543^2))/4)</f>
        <v>2.5834043828958673</v>
      </c>
    </row>
    <row r="546" spans="2:24" ht="15" customHeight="1" x14ac:dyDescent="0.25">
      <c r="B546" s="39" t="s">
        <v>340</v>
      </c>
      <c r="C546" s="39"/>
      <c r="D546" s="39"/>
      <c r="E546" s="39"/>
      <c r="F546" s="39"/>
      <c r="G546" s="38"/>
      <c r="H546" s="39" t="s">
        <v>341</v>
      </c>
      <c r="I546" s="39"/>
      <c r="J546" s="39"/>
      <c r="K546" s="39"/>
      <c r="L546" s="39"/>
      <c r="M546" s="38"/>
      <c r="N546" s="39" t="s">
        <v>342</v>
      </c>
      <c r="O546" s="39"/>
      <c r="P546" s="39"/>
      <c r="Q546" s="39"/>
      <c r="R546" s="39"/>
      <c r="S546" s="38"/>
      <c r="T546" s="39" t="s">
        <v>343</v>
      </c>
      <c r="U546" s="39"/>
      <c r="V546" s="39"/>
      <c r="W546" s="39"/>
      <c r="X546" s="39"/>
    </row>
    <row r="547" spans="2:24" ht="15" customHeight="1" x14ac:dyDescent="0.25">
      <c r="B547" s="2" t="s">
        <v>112</v>
      </c>
      <c r="C547" s="33">
        <v>25</v>
      </c>
      <c r="D547" s="34">
        <v>20</v>
      </c>
      <c r="E547" s="2" t="s">
        <v>113</v>
      </c>
      <c r="F547" s="16">
        <f>C547+D547+C549+D549+C553*2</f>
        <v>123</v>
      </c>
      <c r="G547" s="38"/>
      <c r="H547" s="2" t="s">
        <v>112</v>
      </c>
      <c r="I547" s="33">
        <f>'Lesser than 50'!O275+Official!C547</f>
        <v>34</v>
      </c>
      <c r="J547" s="34">
        <f>'Lesser than 50'!P275+Official!D547</f>
        <v>23</v>
      </c>
      <c r="K547" s="2" t="s">
        <v>113</v>
      </c>
      <c r="L547" s="16">
        <f>I547+J547+I549+J549+I553*2</f>
        <v>142</v>
      </c>
      <c r="M547" s="38"/>
      <c r="N547" s="2" t="s">
        <v>112</v>
      </c>
      <c r="O547" s="33">
        <v>29</v>
      </c>
      <c r="P547" s="34">
        <v>25</v>
      </c>
      <c r="Q547" s="2" t="s">
        <v>113</v>
      </c>
      <c r="R547" s="16">
        <f>O547+P547+O549+P549+O553*2</f>
        <v>106</v>
      </c>
      <c r="S547" s="38"/>
      <c r="T547" s="2" t="s">
        <v>112</v>
      </c>
      <c r="U547" s="33">
        <v>10</v>
      </c>
      <c r="V547" s="34">
        <v>12</v>
      </c>
      <c r="W547" s="2" t="s">
        <v>113</v>
      </c>
      <c r="X547" s="16">
        <f>U547+V547+U549+V549+U553*2</f>
        <v>39</v>
      </c>
    </row>
    <row r="548" spans="2:24" ht="15" customHeight="1" x14ac:dyDescent="0.25">
      <c r="B548" s="3" t="s">
        <v>114</v>
      </c>
      <c r="C548" s="35">
        <v>16</v>
      </c>
      <c r="D548" s="36">
        <v>20</v>
      </c>
      <c r="E548" s="3" t="s">
        <v>115</v>
      </c>
      <c r="F548" s="17">
        <f>SUM(C547:D548)+C554*2</f>
        <v>119</v>
      </c>
      <c r="G548" s="38"/>
      <c r="H548" s="3" t="s">
        <v>114</v>
      </c>
      <c r="I548" s="35">
        <f>'Lesser than 50'!O276+Official!C548</f>
        <v>18</v>
      </c>
      <c r="J548" s="36">
        <f>'Lesser than 50'!P276+Official!D548</f>
        <v>23</v>
      </c>
      <c r="K548" s="3" t="s">
        <v>115</v>
      </c>
      <c r="L548" s="17">
        <f>SUM(I547:J548)+I554*2</f>
        <v>142</v>
      </c>
      <c r="M548" s="38"/>
      <c r="N548" s="3" t="s">
        <v>114</v>
      </c>
      <c r="O548" s="35">
        <v>13</v>
      </c>
      <c r="P548" s="36">
        <v>15</v>
      </c>
      <c r="Q548" s="3" t="s">
        <v>115</v>
      </c>
      <c r="R548" s="17">
        <f>SUM(O547:P548)+O554*2</f>
        <v>98</v>
      </c>
      <c r="S548" s="38"/>
      <c r="T548" s="3" t="s">
        <v>114</v>
      </c>
      <c r="U548" s="35">
        <v>11</v>
      </c>
      <c r="V548" s="36">
        <v>6</v>
      </c>
      <c r="W548" s="3" t="s">
        <v>115</v>
      </c>
      <c r="X548" s="17">
        <f>SUM(U547:V548)+U554*2</f>
        <v>47</v>
      </c>
    </row>
    <row r="549" spans="2:24" ht="15" customHeight="1" x14ac:dyDescent="0.25">
      <c r="B549" s="4" t="s">
        <v>116</v>
      </c>
      <c r="C549" s="31">
        <v>32</v>
      </c>
      <c r="D549" s="32">
        <v>16</v>
      </c>
      <c r="E549" s="4" t="s">
        <v>117</v>
      </c>
      <c r="F549" s="18">
        <f>SUM(C548:D549)+C555*2</f>
        <v>102</v>
      </c>
      <c r="G549" s="38"/>
      <c r="H549" s="4" t="s">
        <v>116</v>
      </c>
      <c r="I549" s="31">
        <f>'Lesser than 50'!O277+Official!C549</f>
        <v>32</v>
      </c>
      <c r="J549" s="32">
        <f>'Lesser than 50'!P277+Official!D549</f>
        <v>19</v>
      </c>
      <c r="K549" s="4" t="s">
        <v>117</v>
      </c>
      <c r="L549" s="18">
        <f>SUM(I548:J549)+I555*2</f>
        <v>110</v>
      </c>
      <c r="M549" s="38"/>
      <c r="N549" s="4" t="s">
        <v>116</v>
      </c>
      <c r="O549" s="31">
        <v>20</v>
      </c>
      <c r="P549" s="32">
        <v>10</v>
      </c>
      <c r="Q549" s="4" t="s">
        <v>117</v>
      </c>
      <c r="R549" s="18">
        <f>SUM(O548:P549)+O555*2</f>
        <v>68</v>
      </c>
      <c r="S549" s="38"/>
      <c r="T549" s="4" t="s">
        <v>116</v>
      </c>
      <c r="U549" s="31">
        <v>8</v>
      </c>
      <c r="V549" s="32">
        <v>7</v>
      </c>
      <c r="W549" s="4" t="s">
        <v>117</v>
      </c>
      <c r="X549" s="18">
        <f>SUM(U548:V549)+U555*2</f>
        <v>42</v>
      </c>
    </row>
    <row r="550" spans="2:24" ht="15" customHeight="1" x14ac:dyDescent="0.25">
      <c r="B550" s="2" t="s">
        <v>118</v>
      </c>
      <c r="C550" s="6">
        <f>C547/(C547+D547)*100</f>
        <v>55.555555555555557</v>
      </c>
      <c r="D550" s="7">
        <f>D547/(C547+D547)*100</f>
        <v>44.444444444444443</v>
      </c>
      <c r="E550" s="2" t="s">
        <v>119</v>
      </c>
      <c r="F550" s="12">
        <f>F547/SUM(F547:F549)*100</f>
        <v>35.755813953488378</v>
      </c>
      <c r="G550" s="38"/>
      <c r="H550" s="2" t="s">
        <v>118</v>
      </c>
      <c r="I550" s="6">
        <f>I547/(I547+J547)*100</f>
        <v>59.649122807017541</v>
      </c>
      <c r="J550" s="7">
        <f>J547/(I547+J547)*100</f>
        <v>40.350877192982452</v>
      </c>
      <c r="K550" s="2" t="s">
        <v>119</v>
      </c>
      <c r="L550" s="12">
        <f>L547/SUM(L547:L549)*100</f>
        <v>36.040609137055839</v>
      </c>
      <c r="M550" s="38"/>
      <c r="N550" s="2" t="s">
        <v>118</v>
      </c>
      <c r="O550" s="6">
        <f>O547/(O547+P547)*100</f>
        <v>53.703703703703709</v>
      </c>
      <c r="P550" s="7">
        <f>P547/(O547+P547)*100</f>
        <v>46.296296296296298</v>
      </c>
      <c r="Q550" s="2" t="s">
        <v>119</v>
      </c>
      <c r="R550" s="12">
        <f>R547/SUM(R547:R549)*100</f>
        <v>38.970588235294116</v>
      </c>
      <c r="S550" s="38"/>
      <c r="T550" s="2" t="s">
        <v>118</v>
      </c>
      <c r="U550" s="6">
        <f>U547/(U547+V547)*100</f>
        <v>45.454545454545453</v>
      </c>
      <c r="V550" s="7">
        <f>V547/(U547+V547)*100</f>
        <v>54.54545454545454</v>
      </c>
      <c r="W550" s="2" t="s">
        <v>119</v>
      </c>
      <c r="X550" s="12">
        <f>X547/SUM(X547:X549)*100</f>
        <v>30.46875</v>
      </c>
    </row>
    <row r="551" spans="2:24" ht="15" customHeight="1" x14ac:dyDescent="0.25">
      <c r="B551" s="3" t="s">
        <v>120</v>
      </c>
      <c r="C551" s="8">
        <f>C548/(C548+D548)*100</f>
        <v>44.444444444444443</v>
      </c>
      <c r="D551" s="9">
        <f>D548/(C548+D548)*100</f>
        <v>55.555555555555557</v>
      </c>
      <c r="E551" s="3" t="s">
        <v>121</v>
      </c>
      <c r="F551" s="13">
        <f>F548/SUM(F547:F549)*100</f>
        <v>34.593023255813954</v>
      </c>
      <c r="G551" s="38"/>
      <c r="H551" s="3" t="s">
        <v>120</v>
      </c>
      <c r="I551" s="8">
        <f>I548/(I548+J548)*100</f>
        <v>43.902439024390247</v>
      </c>
      <c r="J551" s="9">
        <f>J548/(I548+J548)*100</f>
        <v>56.09756097560976</v>
      </c>
      <c r="K551" s="3" t="s">
        <v>121</v>
      </c>
      <c r="L551" s="13">
        <f>L548/SUM(L547:L549)*100</f>
        <v>36.040609137055839</v>
      </c>
      <c r="M551" s="38"/>
      <c r="N551" s="3" t="s">
        <v>120</v>
      </c>
      <c r="O551" s="8">
        <f>O548/(O548+P548)*100</f>
        <v>46.428571428571431</v>
      </c>
      <c r="P551" s="9">
        <f>P548/(O548+P548)*100</f>
        <v>53.571428571428569</v>
      </c>
      <c r="Q551" s="3" t="s">
        <v>121</v>
      </c>
      <c r="R551" s="13">
        <f>R548/SUM(R547:R549)*100</f>
        <v>36.029411764705884</v>
      </c>
      <c r="S551" s="38"/>
      <c r="T551" s="3" t="s">
        <v>120</v>
      </c>
      <c r="U551" s="8">
        <f>U548/(U548+V548)*100</f>
        <v>64.705882352941174</v>
      </c>
      <c r="V551" s="9">
        <f>V548/(U548+V548)*100</f>
        <v>35.294117647058826</v>
      </c>
      <c r="W551" s="3" t="s">
        <v>121</v>
      </c>
      <c r="X551" s="13">
        <f>X548/SUM(X547:X549)*100</f>
        <v>36.71875</v>
      </c>
    </row>
    <row r="552" spans="2:24" ht="15" customHeight="1" x14ac:dyDescent="0.25">
      <c r="B552" s="4" t="s">
        <v>122</v>
      </c>
      <c r="C552" s="10">
        <f>C549/(C549+D549)*100</f>
        <v>66.666666666666657</v>
      </c>
      <c r="D552" s="11">
        <f>D549/(C549+D549)*100</f>
        <v>33.333333333333329</v>
      </c>
      <c r="E552" s="4" t="s">
        <v>123</v>
      </c>
      <c r="F552" s="14">
        <f>F549/SUM(F547:F549)*100</f>
        <v>29.651162790697676</v>
      </c>
      <c r="G552" s="38"/>
      <c r="H552" s="4" t="s">
        <v>122</v>
      </c>
      <c r="I552" s="10">
        <f>I549/(I549+J549)*100</f>
        <v>62.745098039215684</v>
      </c>
      <c r="J552" s="11">
        <f>J549/(I549+J549)*100</f>
        <v>37.254901960784316</v>
      </c>
      <c r="K552" s="4" t="s">
        <v>123</v>
      </c>
      <c r="L552" s="14">
        <f>L549/SUM(L547:L549)*100</f>
        <v>27.918781725888326</v>
      </c>
      <c r="M552" s="38"/>
      <c r="N552" s="4" t="s">
        <v>122</v>
      </c>
      <c r="O552" s="10">
        <f>O549/(O549+P549)*100</f>
        <v>66.666666666666657</v>
      </c>
      <c r="P552" s="11">
        <f>P549/(O549+P549)*100</f>
        <v>33.333333333333329</v>
      </c>
      <c r="Q552" s="4" t="s">
        <v>123</v>
      </c>
      <c r="R552" s="14">
        <f>R549/SUM(R547:R549)*100</f>
        <v>25</v>
      </c>
      <c r="S552" s="38"/>
      <c r="T552" s="4" t="s">
        <v>122</v>
      </c>
      <c r="U552" s="10">
        <f>U549/(U549+V549)*100</f>
        <v>53.333333333333336</v>
      </c>
      <c r="V552" s="11">
        <f>V549/(U549+V549)*100</f>
        <v>46.666666666666664</v>
      </c>
      <c r="W552" s="4" t="s">
        <v>123</v>
      </c>
      <c r="X552" s="14">
        <f>X549/SUM(X547:X549)*100</f>
        <v>32.8125</v>
      </c>
    </row>
    <row r="553" spans="2:24" ht="15" customHeight="1" x14ac:dyDescent="0.25">
      <c r="B553" s="2" t="s">
        <v>124</v>
      </c>
      <c r="C553" s="40">
        <v>15</v>
      </c>
      <c r="D553" s="41"/>
      <c r="E553" s="2" t="s">
        <v>125</v>
      </c>
      <c r="F553" s="12">
        <f>SQRT(5+F547)/SQRT(5+F548)*((5+C547)/(5+D547))</f>
        <v>1.2192012192018289</v>
      </c>
      <c r="G553" s="38"/>
      <c r="H553" s="2" t="s">
        <v>124</v>
      </c>
      <c r="I553" s="40">
        <f>'Lesser than 50'!O281+Official!C553</f>
        <v>17</v>
      </c>
      <c r="J553" s="41">
        <f>'Lesser than 50'!P281+Official!D553</f>
        <v>0</v>
      </c>
      <c r="K553" s="2" t="s">
        <v>125</v>
      </c>
      <c r="L553" s="12">
        <f>SQRT(5+L547)/SQRT(5+L548)*((5+I547)/(5+J547))</f>
        <v>1.3928571428571428</v>
      </c>
      <c r="M553" s="38"/>
      <c r="N553" s="2" t="s">
        <v>124</v>
      </c>
      <c r="O553" s="40">
        <v>11</v>
      </c>
      <c r="P553" s="41"/>
      <c r="Q553" s="2" t="s">
        <v>125</v>
      </c>
      <c r="R553" s="12">
        <f>SQRT(5+R547)/SQRT(5+R548)*((5+O547)/(5+P547))</f>
        <v>1.1765233188258957</v>
      </c>
      <c r="S553" s="38"/>
      <c r="T553" s="2" t="s">
        <v>124</v>
      </c>
      <c r="U553" s="40">
        <v>1</v>
      </c>
      <c r="V553" s="41"/>
      <c r="W553" s="2" t="s">
        <v>125</v>
      </c>
      <c r="X553" s="12">
        <f>SQRT(5+X547)/SQRT(5+X548)*((5+U547)/(5+V547))</f>
        <v>0.81164665677158809</v>
      </c>
    </row>
    <row r="554" spans="2:24" ht="15" customHeight="1" x14ac:dyDescent="0.25">
      <c r="B554" s="3" t="s">
        <v>126</v>
      </c>
      <c r="C554" s="42">
        <v>19</v>
      </c>
      <c r="D554" s="43"/>
      <c r="E554" s="3" t="s">
        <v>127</v>
      </c>
      <c r="F554" s="13">
        <f>SQRT(5+F548)/SQRT(5+F549)*((5+C548)/(5+D548))</f>
        <v>0.90427024328858463</v>
      </c>
      <c r="G554" s="38"/>
      <c r="H554" s="3" t="s">
        <v>126</v>
      </c>
      <c r="I554" s="42">
        <f>'Lesser than 50'!O282+Official!C554</f>
        <v>22</v>
      </c>
      <c r="J554" s="43">
        <f>'Lesser than 50'!P282+Official!D554</f>
        <v>0</v>
      </c>
      <c r="K554" s="3" t="s">
        <v>127</v>
      </c>
      <c r="L554" s="13">
        <f>SQRT(5+L548)/SQRT(5+L549)*((5+I548)/(5+J548))</f>
        <v>0.92870878105033561</v>
      </c>
      <c r="M554" s="38"/>
      <c r="N554" s="3" t="s">
        <v>126</v>
      </c>
      <c r="O554" s="42">
        <v>8</v>
      </c>
      <c r="P554" s="43"/>
      <c r="Q554" s="3" t="s">
        <v>127</v>
      </c>
      <c r="R554" s="13">
        <f>SQRT(5+R548)/SQRT(5+R549)*((5+O548)/(5+P548))</f>
        <v>1.0690541203927737</v>
      </c>
      <c r="S554" s="38"/>
      <c r="T554" s="3" t="s">
        <v>126</v>
      </c>
      <c r="U554" s="42">
        <v>4</v>
      </c>
      <c r="V554" s="43"/>
      <c r="W554" s="3" t="s">
        <v>127</v>
      </c>
      <c r="X554" s="13">
        <f>SQRT(5+X548)/SQRT(5+X549)*((5+U548)/(5+V548))</f>
        <v>1.5299598724095351</v>
      </c>
    </row>
    <row r="555" spans="2:24" ht="15" customHeight="1" x14ac:dyDescent="0.25">
      <c r="B555" s="4" t="s">
        <v>128</v>
      </c>
      <c r="C555" s="44">
        <v>9</v>
      </c>
      <c r="D555" s="45"/>
      <c r="E555" s="4" t="s">
        <v>129</v>
      </c>
      <c r="F555" s="14">
        <f>SQRT(5+F549)/SQRT(5+F547)*((5+C549)/(5+D549))</f>
        <v>1.6109027887444296</v>
      </c>
      <c r="G555" s="38"/>
      <c r="H555" s="4" t="s">
        <v>128</v>
      </c>
      <c r="I555" s="44">
        <f>'Lesser than 50'!O283+Official!C555</f>
        <v>9</v>
      </c>
      <c r="J555" s="45">
        <f>'Lesser than 50'!P283+Official!D555</f>
        <v>0</v>
      </c>
      <c r="K555" s="4" t="s">
        <v>129</v>
      </c>
      <c r="L555" s="14">
        <f>SQRT(5+L549)/SQRT(5+L547)*((5+I549)/(5+J549))</f>
        <v>1.3635803531294608</v>
      </c>
      <c r="M555" s="38"/>
      <c r="N555" s="4" t="s">
        <v>128</v>
      </c>
      <c r="O555" s="44">
        <v>5</v>
      </c>
      <c r="P555" s="45"/>
      <c r="Q555" s="4" t="s">
        <v>129</v>
      </c>
      <c r="R555" s="14">
        <f>SQRT(5+R549)/SQRT(5+R547)*((5+O549)/(5+P549))</f>
        <v>1.3516015784345723</v>
      </c>
      <c r="S555" s="38"/>
      <c r="T555" s="4" t="s">
        <v>128</v>
      </c>
      <c r="U555" s="44">
        <v>5</v>
      </c>
      <c r="V555" s="45"/>
      <c r="W555" s="4" t="s">
        <v>129</v>
      </c>
      <c r="X555" s="14">
        <f>SQRT(5+X549)/SQRT(5+X547)*((5+U549)/(5+V549))</f>
        <v>1.11965621978581</v>
      </c>
    </row>
    <row r="556" spans="2:24" ht="15" customHeight="1" x14ac:dyDescent="0.25">
      <c r="B556" s="2" t="s">
        <v>112</v>
      </c>
      <c r="C556" s="6">
        <f>(100*F553)/(1+F553)</f>
        <v>54.938741410764635</v>
      </c>
      <c r="D556" s="7">
        <f>100-C556</f>
        <v>45.061258589235365</v>
      </c>
      <c r="E556" s="2" t="s">
        <v>130</v>
      </c>
      <c r="F556" s="7">
        <f>(C556+D558)/2</f>
        <v>46.619834757720611</v>
      </c>
      <c r="G556" s="38"/>
      <c r="H556" s="2" t="s">
        <v>112</v>
      </c>
      <c r="I556" s="6">
        <f>(100*L553)/(1+L553)</f>
        <v>58.208955223880594</v>
      </c>
      <c r="J556" s="7">
        <f>100-I556</f>
        <v>41.791044776119406</v>
      </c>
      <c r="K556" s="2" t="s">
        <v>130</v>
      </c>
      <c r="L556" s="7">
        <f>(I556+J558)/2</f>
        <v>50.258825055131005</v>
      </c>
      <c r="M556" s="38"/>
      <c r="N556" s="2" t="s">
        <v>112</v>
      </c>
      <c r="O556" s="6">
        <f>(100*R553)/(1+R553)</f>
        <v>54.055167185645388</v>
      </c>
      <c r="P556" s="7">
        <f>100-O556</f>
        <v>45.944832814354612</v>
      </c>
      <c r="Q556" s="2" t="s">
        <v>130</v>
      </c>
      <c r="R556" s="7">
        <f>(O556+P558)/2</f>
        <v>48.289688729392765</v>
      </c>
      <c r="S556" s="38"/>
      <c r="T556" s="2" t="s">
        <v>161</v>
      </c>
      <c r="U556" s="6">
        <f>(100*X553)/(1+X553)</f>
        <v>44.801598244216578</v>
      </c>
      <c r="V556" s="7">
        <f>100-U556</f>
        <v>55.198401755783422</v>
      </c>
      <c r="W556" s="2" t="s">
        <v>130</v>
      </c>
      <c r="X556" s="7">
        <f>(U556+V558)/2</f>
        <v>45.989529942360107</v>
      </c>
    </row>
    <row r="557" spans="2:24" ht="15" customHeight="1" x14ac:dyDescent="0.25">
      <c r="B557" s="3" t="s">
        <v>114</v>
      </c>
      <c r="C557" s="8">
        <f>(100*F554)/(1+F554)</f>
        <v>47.486445081815312</v>
      </c>
      <c r="D557" s="9">
        <f t="shared" ref="D557:D558" si="201">100-C557</f>
        <v>52.513554918184688</v>
      </c>
      <c r="E557" s="3" t="s">
        <v>131</v>
      </c>
      <c r="F557" s="9">
        <f>(D556+C557)/2</f>
        <v>46.273851835525335</v>
      </c>
      <c r="G557" s="38"/>
      <c r="H557" s="3" t="s">
        <v>162</v>
      </c>
      <c r="I557" s="8">
        <f>(100*L554)/(1+L554)</f>
        <v>48.151840763880365</v>
      </c>
      <c r="J557" s="9">
        <f t="shared" ref="J557:J558" si="202">100-I557</f>
        <v>51.848159236119635</v>
      </c>
      <c r="K557" s="3" t="s">
        <v>131</v>
      </c>
      <c r="L557" s="9">
        <f>(J556+I557)/2</f>
        <v>44.971442769999882</v>
      </c>
      <c r="M557" s="38"/>
      <c r="N557" s="3" t="s">
        <v>162</v>
      </c>
      <c r="O557" s="8">
        <f>(100*R554)/(1+R554)</f>
        <v>51.668736446093185</v>
      </c>
      <c r="P557" s="9">
        <f t="shared" ref="P557:P558" si="203">100-O557</f>
        <v>48.331263553906815</v>
      </c>
      <c r="Q557" s="3" t="s">
        <v>131</v>
      </c>
      <c r="R557" s="9">
        <f>(P556+O557)/2</f>
        <v>48.806784630223902</v>
      </c>
      <c r="S557" s="38"/>
      <c r="T557" s="3" t="s">
        <v>162</v>
      </c>
      <c r="U557" s="8">
        <f>(100*X554)/(1+X554)</f>
        <v>60.473681385009506</v>
      </c>
      <c r="V557" s="9">
        <f t="shared" ref="V557:V558" si="204">100-U557</f>
        <v>39.526318614990494</v>
      </c>
      <c r="W557" s="3" t="s">
        <v>131</v>
      </c>
      <c r="X557" s="9">
        <f>(V556+U557)/2</f>
        <v>57.836041570396461</v>
      </c>
    </row>
    <row r="558" spans="2:24" ht="15" customHeight="1" x14ac:dyDescent="0.25">
      <c r="B558" s="4" t="s">
        <v>132</v>
      </c>
      <c r="C558" s="10">
        <f>(100*F555)/(1+F555)</f>
        <v>61.699071895323414</v>
      </c>
      <c r="D558" s="11">
        <f t="shared" si="201"/>
        <v>38.300928104676586</v>
      </c>
      <c r="E558" s="4" t="s">
        <v>133</v>
      </c>
      <c r="F558" s="11">
        <f>(D557+C558)/2</f>
        <v>57.106313406754055</v>
      </c>
      <c r="G558" s="38"/>
      <c r="H558" s="4" t="s">
        <v>132</v>
      </c>
      <c r="I558" s="10">
        <f>(100*L555)/(1+L555)</f>
        <v>57.691305113618583</v>
      </c>
      <c r="J558" s="11">
        <f t="shared" si="202"/>
        <v>42.308694886381417</v>
      </c>
      <c r="K558" s="4" t="s">
        <v>133</v>
      </c>
      <c r="L558" s="11">
        <f>(J557+I558)/2</f>
        <v>54.769732174869105</v>
      </c>
      <c r="M558" s="38"/>
      <c r="N558" s="4" t="s">
        <v>132</v>
      </c>
      <c r="O558" s="10">
        <f>(100*R555)/(1+R555)</f>
        <v>57.475789726859865</v>
      </c>
      <c r="P558" s="11">
        <f t="shared" si="203"/>
        <v>42.524210273140135</v>
      </c>
      <c r="Q558" s="4" t="s">
        <v>133</v>
      </c>
      <c r="R558" s="11">
        <f>(P557+O558)/2</f>
        <v>52.90352664038334</v>
      </c>
      <c r="S558" s="38"/>
      <c r="T558" s="4" t="s">
        <v>132</v>
      </c>
      <c r="U558" s="10">
        <f>(100*X555)/(1+X555)</f>
        <v>52.822538359496363</v>
      </c>
      <c r="V558" s="11">
        <f t="shared" si="204"/>
        <v>47.177461640503637</v>
      </c>
      <c r="W558" s="4" t="s">
        <v>133</v>
      </c>
      <c r="X558" s="11">
        <f>(V557+U558)/2</f>
        <v>46.174428487243432</v>
      </c>
    </row>
    <row r="559" spans="2:24" ht="15" customHeight="1" x14ac:dyDescent="0.25">
      <c r="B559" s="46" t="s">
        <v>134</v>
      </c>
      <c r="C559" s="49">
        <f>SUM(C547:D549, C553:C555)</f>
        <v>172</v>
      </c>
      <c r="D559" s="50"/>
      <c r="E559" s="5" t="s">
        <v>135</v>
      </c>
      <c r="F559" s="15">
        <f>SQRT(((50-D556)^2+(50-D557)^2+(50-D558)^2)/2)</f>
        <v>9.153616997151401</v>
      </c>
      <c r="G559" s="38"/>
      <c r="H559" s="46" t="s">
        <v>134</v>
      </c>
      <c r="I559" s="49">
        <f>SUM(I547:J549, I553:I555)</f>
        <v>197</v>
      </c>
      <c r="J559" s="50"/>
      <c r="K559" s="5" t="s">
        <v>135</v>
      </c>
      <c r="L559" s="15">
        <f>SQRT(((50-J556)^2+(50-J557)^2+(50-J558)^2)/2)</f>
        <v>8.0609804856638299</v>
      </c>
      <c r="M559" s="38"/>
      <c r="N559" s="46" t="s">
        <v>134</v>
      </c>
      <c r="O559" s="49">
        <f>SUM(O547:P549, O553:O555)</f>
        <v>136</v>
      </c>
      <c r="P559" s="50"/>
      <c r="Q559" s="5" t="s">
        <v>135</v>
      </c>
      <c r="R559" s="15">
        <f>SQRT(((50-P556)^2+(50-P557)^2+(50-P558)^2)/2)</f>
        <v>6.1284783702921866</v>
      </c>
      <c r="S559" s="38"/>
      <c r="T559" s="46" t="s">
        <v>134</v>
      </c>
      <c r="U559" s="49">
        <f>SUM(U547:V549, U553:U555)</f>
        <v>64</v>
      </c>
      <c r="V559" s="50"/>
      <c r="W559" s="5" t="s">
        <v>135</v>
      </c>
      <c r="X559" s="15">
        <f>SQRT(((50-V556)^2+(50-V557)^2+(50-V558)^2)/2)</f>
        <v>8.5055307112506284</v>
      </c>
    </row>
    <row r="560" spans="2:24" ht="15" customHeight="1" x14ac:dyDescent="0.25">
      <c r="B560" s="47"/>
      <c r="C560" s="51"/>
      <c r="D560" s="52"/>
      <c r="E560" s="5" t="s">
        <v>136</v>
      </c>
      <c r="F560" s="15">
        <f>SQRT(((50-F556)^2+(50-F557)^2+(50-F558)^2)/2)</f>
        <v>6.1566787898892379</v>
      </c>
      <c r="G560" s="38"/>
      <c r="H560" s="47"/>
      <c r="I560" s="51"/>
      <c r="J560" s="52"/>
      <c r="K560" s="5" t="s">
        <v>136</v>
      </c>
      <c r="L560" s="15">
        <f>SQRT(((50-L556)^2+(50-L557)^2+(50-L558)^2)/2)</f>
        <v>4.9042697338406862</v>
      </c>
      <c r="M560" s="38"/>
      <c r="N560" s="47"/>
      <c r="O560" s="51"/>
      <c r="P560" s="52"/>
      <c r="Q560" s="5" t="s">
        <v>136</v>
      </c>
      <c r="R560" s="15">
        <f>SQRT(((50-R556)^2+(50-R557)^2+(50-R558)^2)/2)</f>
        <v>2.5277850494505869</v>
      </c>
      <c r="S560" s="38"/>
      <c r="T560" s="47"/>
      <c r="U560" s="51"/>
      <c r="V560" s="52"/>
      <c r="W560" s="5" t="s">
        <v>136</v>
      </c>
      <c r="X560" s="15">
        <f>SQRT(((50-X556)^2+(50-X557)^2+(50-X558)^2)/2)</f>
        <v>6.7868407589769673</v>
      </c>
    </row>
    <row r="561" spans="2:24" ht="15" customHeight="1" x14ac:dyDescent="0.25">
      <c r="B561" s="48"/>
      <c r="C561" s="53"/>
      <c r="D561" s="54"/>
      <c r="E561" s="5" t="s">
        <v>137</v>
      </c>
      <c r="F561" s="15">
        <f>SQRT(((2*F559^2)+(2*F560^2))/4)</f>
        <v>7.8004294065266384</v>
      </c>
      <c r="G561" s="38"/>
      <c r="H561" s="48"/>
      <c r="I561" s="53"/>
      <c r="J561" s="54"/>
      <c r="K561" s="5" t="s">
        <v>137</v>
      </c>
      <c r="L561" s="15">
        <f>SQRT(((2*L559^2)+(2*L560^2))/4)</f>
        <v>6.6720037474704279</v>
      </c>
      <c r="M561" s="38"/>
      <c r="N561" s="48"/>
      <c r="O561" s="53"/>
      <c r="P561" s="54"/>
      <c r="Q561" s="5" t="s">
        <v>137</v>
      </c>
      <c r="R561" s="15">
        <f>SQRT(((2*R559^2)+(2*R560^2))/4)</f>
        <v>4.6876403654378755</v>
      </c>
      <c r="S561" s="38"/>
      <c r="T561" s="48"/>
      <c r="U561" s="53"/>
      <c r="V561" s="54"/>
      <c r="W561" s="5" t="s">
        <v>137</v>
      </c>
      <c r="X561" s="15">
        <f>SQRT(((2*X559^2)+(2*X560^2))/4)</f>
        <v>7.6943245372072351</v>
      </c>
    </row>
    <row r="562" spans="2:24" ht="15" customHeight="1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ht="15" customHeight="1" x14ac:dyDescent="0.25">
      <c r="B563" s="39" t="s">
        <v>344</v>
      </c>
      <c r="C563" s="39"/>
      <c r="D563" s="39"/>
      <c r="E563" s="39"/>
      <c r="F563" s="39"/>
      <c r="G563" s="38"/>
      <c r="H563" s="39" t="s">
        <v>345</v>
      </c>
      <c r="I563" s="39"/>
      <c r="J563" s="39"/>
      <c r="K563" s="39"/>
      <c r="L563" s="39"/>
      <c r="M563" s="38"/>
      <c r="N563" s="39" t="s">
        <v>346</v>
      </c>
      <c r="O563" s="39"/>
      <c r="P563" s="39"/>
      <c r="Q563" s="39"/>
      <c r="R563" s="39"/>
      <c r="S563" s="38"/>
      <c r="T563" s="39" t="s">
        <v>347</v>
      </c>
      <c r="U563" s="39"/>
      <c r="V563" s="39"/>
      <c r="W563" s="39"/>
      <c r="X563" s="39"/>
    </row>
    <row r="564" spans="2:24" ht="15" customHeight="1" x14ac:dyDescent="0.25">
      <c r="B564" s="2" t="s">
        <v>112</v>
      </c>
      <c r="C564" s="33">
        <v>55</v>
      </c>
      <c r="D564" s="34">
        <v>25</v>
      </c>
      <c r="E564" s="2" t="s">
        <v>113</v>
      </c>
      <c r="F564" s="16">
        <f>C564+D564+C566+D566+C570*2</f>
        <v>197</v>
      </c>
      <c r="G564" s="38"/>
      <c r="H564" s="2" t="s">
        <v>112</v>
      </c>
      <c r="I564" s="33">
        <f>U547+C564</f>
        <v>65</v>
      </c>
      <c r="J564" s="34">
        <f t="shared" ref="J564:J566" si="205">V547+D564</f>
        <v>37</v>
      </c>
      <c r="K564" s="2" t="s">
        <v>113</v>
      </c>
      <c r="L564" s="16">
        <f>I564+J564+I566+J566+I570*2</f>
        <v>236</v>
      </c>
      <c r="M564" s="38"/>
      <c r="N564" s="2" t="s">
        <v>112</v>
      </c>
      <c r="O564" s="33">
        <v>18</v>
      </c>
      <c r="P564" s="34">
        <v>10</v>
      </c>
      <c r="Q564" s="2" t="s">
        <v>113</v>
      </c>
      <c r="R564" s="16">
        <f>O564+P564+O566+P566+O570*2</f>
        <v>121</v>
      </c>
      <c r="S564" s="38"/>
      <c r="T564" s="2" t="s">
        <v>112</v>
      </c>
      <c r="U564" s="33">
        <v>9</v>
      </c>
      <c r="V564" s="34">
        <v>5</v>
      </c>
      <c r="W564" s="2" t="s">
        <v>113</v>
      </c>
      <c r="X564" s="16">
        <f>U564+V564+U566+V566+U570*2</f>
        <v>89</v>
      </c>
    </row>
    <row r="565" spans="2:24" ht="15" customHeight="1" x14ac:dyDescent="0.25">
      <c r="B565" s="3" t="s">
        <v>114</v>
      </c>
      <c r="C565" s="35">
        <v>39</v>
      </c>
      <c r="D565" s="36">
        <v>48</v>
      </c>
      <c r="E565" s="3" t="s">
        <v>115</v>
      </c>
      <c r="F565" s="17">
        <f>SUM(C564:D565)+C571*2</f>
        <v>207</v>
      </c>
      <c r="G565" s="38"/>
      <c r="H565" s="3" t="s">
        <v>114</v>
      </c>
      <c r="I565" s="35">
        <f t="shared" ref="I565:I566" si="206">U548+C565</f>
        <v>50</v>
      </c>
      <c r="J565" s="36">
        <f t="shared" si="205"/>
        <v>54</v>
      </c>
      <c r="K565" s="3" t="s">
        <v>115</v>
      </c>
      <c r="L565" s="17">
        <f>SUM(I564:J565)+I571*2</f>
        <v>254</v>
      </c>
      <c r="M565" s="38"/>
      <c r="N565" s="3" t="s">
        <v>114</v>
      </c>
      <c r="O565" s="35">
        <v>12</v>
      </c>
      <c r="P565" s="36">
        <v>6</v>
      </c>
      <c r="Q565" s="3" t="s">
        <v>115</v>
      </c>
      <c r="R565" s="17">
        <f>SUM(O564:P565)+O571*2</f>
        <v>76</v>
      </c>
      <c r="S565" s="38"/>
      <c r="T565" s="3" t="s">
        <v>114</v>
      </c>
      <c r="U565" s="35">
        <v>11</v>
      </c>
      <c r="V565" s="36">
        <v>10</v>
      </c>
      <c r="W565" s="3" t="s">
        <v>115</v>
      </c>
      <c r="X565" s="17">
        <f>SUM(U564:V565)+U571*2</f>
        <v>39</v>
      </c>
    </row>
    <row r="566" spans="2:24" ht="15" customHeight="1" x14ac:dyDescent="0.25">
      <c r="B566" s="4" t="s">
        <v>116</v>
      </c>
      <c r="C566" s="31">
        <v>44</v>
      </c>
      <c r="D566" s="32">
        <v>39</v>
      </c>
      <c r="E566" s="4" t="s">
        <v>117</v>
      </c>
      <c r="F566" s="18">
        <f>SUM(C565:D566)+C572*2</f>
        <v>246</v>
      </c>
      <c r="G566" s="38"/>
      <c r="H566" s="4" t="s">
        <v>116</v>
      </c>
      <c r="I566" s="31">
        <f t="shared" si="206"/>
        <v>52</v>
      </c>
      <c r="J566" s="32">
        <f t="shared" si="205"/>
        <v>46</v>
      </c>
      <c r="K566" s="4" t="s">
        <v>117</v>
      </c>
      <c r="L566" s="18">
        <f>SUM(I565:J566)+I572*2</f>
        <v>288</v>
      </c>
      <c r="M566" s="38"/>
      <c r="N566" s="4" t="s">
        <v>116</v>
      </c>
      <c r="O566" s="31">
        <v>22</v>
      </c>
      <c r="P566" s="32">
        <v>21</v>
      </c>
      <c r="Q566" s="4" t="s">
        <v>117</v>
      </c>
      <c r="R566" s="18">
        <f>SUM(O565:P566)+O572*2</f>
        <v>85</v>
      </c>
      <c r="S566" s="38"/>
      <c r="T566" s="4" t="s">
        <v>116</v>
      </c>
      <c r="U566" s="31">
        <v>15</v>
      </c>
      <c r="V566" s="32">
        <v>16</v>
      </c>
      <c r="W566" s="4" t="s">
        <v>117</v>
      </c>
      <c r="X566" s="18">
        <f>SUM(U565:V566)+U572*2</f>
        <v>78</v>
      </c>
    </row>
    <row r="567" spans="2:24" ht="15" customHeight="1" x14ac:dyDescent="0.25">
      <c r="B567" s="2" t="s">
        <v>118</v>
      </c>
      <c r="C567" s="6">
        <f>C564/(C564+D564)*100</f>
        <v>68.75</v>
      </c>
      <c r="D567" s="7">
        <f>D564/(C564+D564)*100</f>
        <v>31.25</v>
      </c>
      <c r="E567" s="2" t="s">
        <v>119</v>
      </c>
      <c r="F567" s="12">
        <f>F564/SUM(F564:F566)*100</f>
        <v>30.307692307692307</v>
      </c>
      <c r="G567" s="38"/>
      <c r="H567" s="2" t="s">
        <v>118</v>
      </c>
      <c r="I567" s="6">
        <f>I564/(I564+J564)*100</f>
        <v>63.725490196078425</v>
      </c>
      <c r="J567" s="7">
        <f>J564/(I564+J564)*100</f>
        <v>36.274509803921568</v>
      </c>
      <c r="K567" s="2" t="s">
        <v>119</v>
      </c>
      <c r="L567" s="12">
        <f>L564/SUM(L564:L566)*100</f>
        <v>30.334190231362467</v>
      </c>
      <c r="M567" s="38"/>
      <c r="N567" s="2" t="s">
        <v>118</v>
      </c>
      <c r="O567" s="6">
        <f>O564/(O564+P564)*100</f>
        <v>64.285714285714292</v>
      </c>
      <c r="P567" s="7">
        <f>P564/(O564+P564)*100</f>
        <v>35.714285714285715</v>
      </c>
      <c r="Q567" s="2" t="s">
        <v>119</v>
      </c>
      <c r="R567" s="12">
        <f>R564/SUM(R564:R566)*100</f>
        <v>42.907801418439718</v>
      </c>
      <c r="S567" s="38"/>
      <c r="T567" s="2" t="s">
        <v>118</v>
      </c>
      <c r="U567" s="6">
        <f>U564/(U564+V564)*100</f>
        <v>64.285714285714292</v>
      </c>
      <c r="V567" s="7">
        <f>V564/(U564+V564)*100</f>
        <v>35.714285714285715</v>
      </c>
      <c r="W567" s="2" t="s">
        <v>119</v>
      </c>
      <c r="X567" s="12">
        <f>X564/SUM(X564:X566)*100</f>
        <v>43.203883495145625</v>
      </c>
    </row>
    <row r="568" spans="2:24" ht="15" customHeight="1" x14ac:dyDescent="0.25">
      <c r="B568" s="3" t="s">
        <v>120</v>
      </c>
      <c r="C568" s="8">
        <f>C565/(C565+D565)*100</f>
        <v>44.827586206896555</v>
      </c>
      <c r="D568" s="9">
        <f>D565/(C565+D565)*100</f>
        <v>55.172413793103445</v>
      </c>
      <c r="E568" s="3" t="s">
        <v>121</v>
      </c>
      <c r="F568" s="13">
        <f>F565/SUM(F564:F566)*100</f>
        <v>31.846153846153847</v>
      </c>
      <c r="G568" s="38"/>
      <c r="H568" s="3" t="s">
        <v>120</v>
      </c>
      <c r="I568" s="8">
        <f>I565/(I565+J565)*100</f>
        <v>48.07692307692308</v>
      </c>
      <c r="J568" s="9">
        <f>J565/(I565+J565)*100</f>
        <v>51.923076923076927</v>
      </c>
      <c r="K568" s="3" t="s">
        <v>121</v>
      </c>
      <c r="L568" s="13">
        <f>L565/SUM(L564:L566)*100</f>
        <v>32.647814910025708</v>
      </c>
      <c r="M568" s="38"/>
      <c r="N568" s="3" t="s">
        <v>120</v>
      </c>
      <c r="O568" s="8">
        <f>O565/(O565+P565)*100</f>
        <v>66.666666666666657</v>
      </c>
      <c r="P568" s="9">
        <f>P565/(O565+P565)*100</f>
        <v>33.333333333333329</v>
      </c>
      <c r="Q568" s="3" t="s">
        <v>121</v>
      </c>
      <c r="R568" s="13">
        <f>R565/SUM(R564:R566)*100</f>
        <v>26.950354609929079</v>
      </c>
      <c r="S568" s="38"/>
      <c r="T568" s="3" t="s">
        <v>120</v>
      </c>
      <c r="U568" s="8">
        <f>U565/(U565+V565)*100</f>
        <v>52.380952380952387</v>
      </c>
      <c r="V568" s="9">
        <f>V565/(U565+V565)*100</f>
        <v>47.619047619047613</v>
      </c>
      <c r="W568" s="3" t="s">
        <v>121</v>
      </c>
      <c r="X568" s="13">
        <f>X565/SUM(X564:X566)*100</f>
        <v>18.932038834951456</v>
      </c>
    </row>
    <row r="569" spans="2:24" ht="15" customHeight="1" x14ac:dyDescent="0.25">
      <c r="B569" s="4" t="s">
        <v>122</v>
      </c>
      <c r="C569" s="10">
        <f>C566/(C566+D566)*100</f>
        <v>53.01204819277109</v>
      </c>
      <c r="D569" s="11">
        <f>D566/(C566+D566)*100</f>
        <v>46.987951807228917</v>
      </c>
      <c r="E569" s="4" t="s">
        <v>123</v>
      </c>
      <c r="F569" s="14">
        <f>F566/SUM(F564:F566)*100</f>
        <v>37.846153846153847</v>
      </c>
      <c r="G569" s="38"/>
      <c r="H569" s="4" t="s">
        <v>122</v>
      </c>
      <c r="I569" s="10">
        <f>I566/(I566+J566)*100</f>
        <v>53.061224489795919</v>
      </c>
      <c r="J569" s="11">
        <f>J566/(I566+J566)*100</f>
        <v>46.938775510204081</v>
      </c>
      <c r="K569" s="4" t="s">
        <v>123</v>
      </c>
      <c r="L569" s="14">
        <f>L566/SUM(L564:L566)*100</f>
        <v>37.017994858611821</v>
      </c>
      <c r="M569" s="38"/>
      <c r="N569" s="4" t="s">
        <v>122</v>
      </c>
      <c r="O569" s="10">
        <f>O566/(O566+P566)*100</f>
        <v>51.162790697674424</v>
      </c>
      <c r="P569" s="11">
        <f>P566/(O566+P566)*100</f>
        <v>48.837209302325576</v>
      </c>
      <c r="Q569" s="4" t="s">
        <v>123</v>
      </c>
      <c r="R569" s="14">
        <f>R566/SUM(R564:R566)*100</f>
        <v>30.141843971631204</v>
      </c>
      <c r="S569" s="38"/>
      <c r="T569" s="4" t="s">
        <v>122</v>
      </c>
      <c r="U569" s="10">
        <f>U566/(U566+V566)*100</f>
        <v>48.387096774193552</v>
      </c>
      <c r="V569" s="11">
        <f>V566/(U566+V566)*100</f>
        <v>51.612903225806448</v>
      </c>
      <c r="W569" s="4" t="s">
        <v>123</v>
      </c>
      <c r="X569" s="14">
        <f>X566/SUM(X564:X566)*100</f>
        <v>37.864077669902912</v>
      </c>
    </row>
    <row r="570" spans="2:24" ht="15" customHeight="1" x14ac:dyDescent="0.25">
      <c r="B570" s="2" t="s">
        <v>124</v>
      </c>
      <c r="C570" s="40">
        <v>17</v>
      </c>
      <c r="D570" s="41"/>
      <c r="E570" s="2" t="s">
        <v>125</v>
      </c>
      <c r="F570" s="12">
        <f>SQRT(5+F564)/SQRT(5+F565)*((5+C564)/(5+D564))</f>
        <v>1.9522604218487301</v>
      </c>
      <c r="G570" s="38"/>
      <c r="H570" s="2" t="s">
        <v>124</v>
      </c>
      <c r="I570" s="40">
        <f t="shared" ref="I570:J570" si="207">U553+C570</f>
        <v>18</v>
      </c>
      <c r="J570" s="41">
        <f t="shared" si="207"/>
        <v>0</v>
      </c>
      <c r="K570" s="2" t="s">
        <v>125</v>
      </c>
      <c r="L570" s="12">
        <f>SQRT(5+L564)/SQRT(5+L565)*((5+I564)/(5+J564))</f>
        <v>1.6077087997294737</v>
      </c>
      <c r="M570" s="38"/>
      <c r="N570" s="2" t="s">
        <v>124</v>
      </c>
      <c r="O570" s="40">
        <v>25</v>
      </c>
      <c r="P570" s="41"/>
      <c r="Q570" s="2" t="s">
        <v>125</v>
      </c>
      <c r="R570" s="12">
        <f>SQRT(5+R564)/SQRT(5+R565)*((5+O564)/(5+P564))</f>
        <v>1.9124026643511258</v>
      </c>
      <c r="S570" s="38"/>
      <c r="T570" s="2" t="s">
        <v>124</v>
      </c>
      <c r="U570" s="40">
        <v>22</v>
      </c>
      <c r="V570" s="41"/>
      <c r="W570" s="2" t="s">
        <v>125</v>
      </c>
      <c r="X570" s="12">
        <f>SQRT(5+X564)/SQRT(5+X565)*((5+U564)/(5+V564))</f>
        <v>2.0462826606489943</v>
      </c>
    </row>
    <row r="571" spans="2:24" ht="15" customHeight="1" x14ac:dyDescent="0.25">
      <c r="B571" s="3" t="s">
        <v>126</v>
      </c>
      <c r="C571" s="42">
        <v>20</v>
      </c>
      <c r="D571" s="43"/>
      <c r="E571" s="3" t="s">
        <v>127</v>
      </c>
      <c r="F571" s="13">
        <f>SQRT(5+F565)/SQRT(5+F566)*((5+C565)/(5+D565))</f>
        <v>0.76297072870277949</v>
      </c>
      <c r="G571" s="38"/>
      <c r="H571" s="3" t="s">
        <v>126</v>
      </c>
      <c r="I571" s="42">
        <f t="shared" ref="I571:J571" si="208">U554+C571</f>
        <v>24</v>
      </c>
      <c r="J571" s="43">
        <f t="shared" si="208"/>
        <v>0</v>
      </c>
      <c r="K571" s="3" t="s">
        <v>127</v>
      </c>
      <c r="L571" s="13">
        <f>SQRT(5+L565)/SQRT(5+L566)*((5+I565)/(5+J565))</f>
        <v>0.876449201538259</v>
      </c>
      <c r="M571" s="38"/>
      <c r="N571" s="3" t="s">
        <v>126</v>
      </c>
      <c r="O571" s="42">
        <v>15</v>
      </c>
      <c r="P571" s="43"/>
      <c r="Q571" s="3" t="s">
        <v>127</v>
      </c>
      <c r="R571" s="13">
        <f>SQRT(5+R565)/SQRT(5+R566)*((5+O565)/(5+P565))</f>
        <v>1.4661469151689759</v>
      </c>
      <c r="S571" s="38"/>
      <c r="T571" s="3" t="s">
        <v>126</v>
      </c>
      <c r="U571" s="42">
        <v>2</v>
      </c>
      <c r="V571" s="43"/>
      <c r="W571" s="3" t="s">
        <v>127</v>
      </c>
      <c r="X571" s="13">
        <f>SQRT(5+X565)/SQRT(5+X566)*((5+U565)/(5+V565))</f>
        <v>0.77663331365722099</v>
      </c>
    </row>
    <row r="572" spans="2:24" ht="15" customHeight="1" x14ac:dyDescent="0.25">
      <c r="B572" s="4" t="s">
        <v>128</v>
      </c>
      <c r="C572" s="44">
        <v>38</v>
      </c>
      <c r="D572" s="45"/>
      <c r="E572" s="4" t="s">
        <v>129</v>
      </c>
      <c r="F572" s="14">
        <f>SQRT(5+F566)/SQRT(5+F564)*((5+C566)/(5+D566))</f>
        <v>1.24137952955756</v>
      </c>
      <c r="G572" s="38"/>
      <c r="H572" s="4" t="s">
        <v>128</v>
      </c>
      <c r="I572" s="44">
        <f t="shared" ref="I572:J572" si="209">U555+C572</f>
        <v>43</v>
      </c>
      <c r="J572" s="45">
        <f t="shared" si="209"/>
        <v>0</v>
      </c>
      <c r="K572" s="4" t="s">
        <v>129</v>
      </c>
      <c r="L572" s="14">
        <f>SQRT(5+L566)/SQRT(5+L564)*((5+I566)/(5+J566))</f>
        <v>1.2323383632193674</v>
      </c>
      <c r="M572" s="38"/>
      <c r="N572" s="4" t="s">
        <v>128</v>
      </c>
      <c r="O572" s="44">
        <v>12</v>
      </c>
      <c r="P572" s="45"/>
      <c r="Q572" s="4" t="s">
        <v>129</v>
      </c>
      <c r="R572" s="14">
        <f>SQRT(5+R566)/SQRT(5+R564)*((5+O566)/(5+P566))</f>
        <v>0.87766018760269038</v>
      </c>
      <c r="S572" s="38"/>
      <c r="T572" s="4" t="s">
        <v>128</v>
      </c>
      <c r="U572" s="44">
        <v>13</v>
      </c>
      <c r="V572" s="45"/>
      <c r="W572" s="4" t="s">
        <v>129</v>
      </c>
      <c r="X572" s="14">
        <f>SQRT(5+X566)/SQRT(5+X564)*((5+U566)/(5+V566))</f>
        <v>0.89492331011037829</v>
      </c>
    </row>
    <row r="573" spans="2:24" ht="15" customHeight="1" x14ac:dyDescent="0.25">
      <c r="B573" s="2" t="s">
        <v>112</v>
      </c>
      <c r="C573" s="6">
        <f>(100*F570)/(1+F570)</f>
        <v>66.127649424172688</v>
      </c>
      <c r="D573" s="7">
        <f>100-C573</f>
        <v>33.872350575827312</v>
      </c>
      <c r="E573" s="2" t="s">
        <v>130</v>
      </c>
      <c r="F573" s="7">
        <f>(C573+D575)/2</f>
        <v>55.371514838028475</v>
      </c>
      <c r="G573" s="38"/>
      <c r="H573" s="2" t="s">
        <v>112</v>
      </c>
      <c r="I573" s="6">
        <f>(100*L570)/(1+L570)</f>
        <v>61.652159930443887</v>
      </c>
      <c r="J573" s="7">
        <f>100-I573</f>
        <v>38.347840069556113</v>
      </c>
      <c r="K573" s="2" t="s">
        <v>130</v>
      </c>
      <c r="L573" s="7">
        <f>(I573+J575)/2</f>
        <v>53.224118194468019</v>
      </c>
      <c r="M573" s="38"/>
      <c r="N573" s="2" t="s">
        <v>112</v>
      </c>
      <c r="O573" s="6">
        <f>(100*R570)/(1+R570)</f>
        <v>65.664088546533563</v>
      </c>
      <c r="P573" s="7">
        <f>100-O573</f>
        <v>34.335911453466437</v>
      </c>
      <c r="Q573" s="2" t="s">
        <v>130</v>
      </c>
      <c r="R573" s="7">
        <f>(O573+P575)/2</f>
        <v>59.46093076195443</v>
      </c>
      <c r="S573" s="38"/>
      <c r="T573" s="2" t="s">
        <v>161</v>
      </c>
      <c r="U573" s="6">
        <f>(100*X570)/(1+X570)</f>
        <v>67.173105341874106</v>
      </c>
      <c r="V573" s="7">
        <f>100-U573</f>
        <v>32.826894658125894</v>
      </c>
      <c r="W573" s="2" t="s">
        <v>130</v>
      </c>
      <c r="X573" s="7">
        <f>(U573+V575)/2</f>
        <v>59.97284478799773</v>
      </c>
    </row>
    <row r="574" spans="2:24" ht="15" customHeight="1" x14ac:dyDescent="0.25">
      <c r="B574" s="3" t="s">
        <v>114</v>
      </c>
      <c r="C574" s="8">
        <f>(100*F571)/(1+F571)</f>
        <v>43.277560783109813</v>
      </c>
      <c r="D574" s="9">
        <f t="shared" ref="D574:D575" si="210">100-C574</f>
        <v>56.722439216890187</v>
      </c>
      <c r="E574" s="3" t="s">
        <v>131</v>
      </c>
      <c r="F574" s="9">
        <f>(D573+C574)/2</f>
        <v>38.574955679468559</v>
      </c>
      <c r="G574" s="38"/>
      <c r="H574" s="3" t="s">
        <v>162</v>
      </c>
      <c r="I574" s="8">
        <f>(100*L571)/(1+L571)</f>
        <v>46.707856563330949</v>
      </c>
      <c r="J574" s="9">
        <f t="shared" ref="J574:J575" si="211">100-I574</f>
        <v>53.292143436669051</v>
      </c>
      <c r="K574" s="3" t="s">
        <v>131</v>
      </c>
      <c r="L574" s="9">
        <f>(J573+I574)/2</f>
        <v>42.527848316443531</v>
      </c>
      <c r="M574" s="38"/>
      <c r="N574" s="3" t="s">
        <v>162</v>
      </c>
      <c r="O574" s="8">
        <f>(100*R571)/(1+R571)</f>
        <v>59.450915359132935</v>
      </c>
      <c r="P574" s="9">
        <f t="shared" ref="P574:P575" si="212">100-O574</f>
        <v>40.549084640867065</v>
      </c>
      <c r="Q574" s="3" t="s">
        <v>131</v>
      </c>
      <c r="R574" s="9">
        <f>(P573+O574)/2</f>
        <v>46.893413406299686</v>
      </c>
      <c r="S574" s="38"/>
      <c r="T574" s="3" t="s">
        <v>162</v>
      </c>
      <c r="U574" s="8">
        <f>(100*X571)/(1+X571)</f>
        <v>43.713765113326168</v>
      </c>
      <c r="V574" s="9">
        <f t="shared" ref="V574:V575" si="213">100-U574</f>
        <v>56.286234886673832</v>
      </c>
      <c r="W574" s="3" t="s">
        <v>131</v>
      </c>
      <c r="X574" s="9">
        <f>(V573+U574)/2</f>
        <v>38.270329885726028</v>
      </c>
    </row>
    <row r="575" spans="2:24" ht="15" customHeight="1" x14ac:dyDescent="0.25">
      <c r="B575" s="4" t="s">
        <v>132</v>
      </c>
      <c r="C575" s="10">
        <f>(100*F572)/(1+F572)</f>
        <v>55.384619748115746</v>
      </c>
      <c r="D575" s="11">
        <f t="shared" si="210"/>
        <v>44.615380251884254</v>
      </c>
      <c r="E575" s="4" t="s">
        <v>133</v>
      </c>
      <c r="F575" s="11">
        <f>(D574+C575)/2</f>
        <v>56.053529482502967</v>
      </c>
      <c r="G575" s="38"/>
      <c r="H575" s="4" t="s">
        <v>132</v>
      </c>
      <c r="I575" s="10">
        <f>(100*L572)/(1+L572)</f>
        <v>55.203923541507848</v>
      </c>
      <c r="J575" s="11">
        <f t="shared" si="211"/>
        <v>44.796076458492152</v>
      </c>
      <c r="K575" s="4" t="s">
        <v>133</v>
      </c>
      <c r="L575" s="11">
        <f>(J574+I575)/2</f>
        <v>54.248033489088449</v>
      </c>
      <c r="M575" s="38"/>
      <c r="N575" s="4" t="s">
        <v>132</v>
      </c>
      <c r="O575" s="10">
        <f>(100*R572)/(1+R572)</f>
        <v>46.742227022624697</v>
      </c>
      <c r="P575" s="11">
        <f t="shared" si="212"/>
        <v>53.257772977375303</v>
      </c>
      <c r="Q575" s="4" t="s">
        <v>133</v>
      </c>
      <c r="R575" s="11">
        <f>(P574+O575)/2</f>
        <v>43.645655831745884</v>
      </c>
      <c r="S575" s="38"/>
      <c r="T575" s="4" t="s">
        <v>132</v>
      </c>
      <c r="U575" s="10">
        <f>(100*X572)/(1+X572)</f>
        <v>47.227415765878654</v>
      </c>
      <c r="V575" s="11">
        <f t="shared" si="213"/>
        <v>52.772584234121346</v>
      </c>
      <c r="W575" s="4" t="s">
        <v>133</v>
      </c>
      <c r="X575" s="11">
        <f>(V574+U575)/2</f>
        <v>51.756825326276243</v>
      </c>
    </row>
    <row r="576" spans="2:24" ht="15" customHeight="1" x14ac:dyDescent="0.25">
      <c r="B576" s="46" t="s">
        <v>134</v>
      </c>
      <c r="C576" s="49">
        <f>SUM(C564:D566, C570:C572)</f>
        <v>325</v>
      </c>
      <c r="D576" s="50"/>
      <c r="E576" s="5" t="s">
        <v>135</v>
      </c>
      <c r="F576" s="15">
        <f>SQRT(((50-D573)^2+(50-D574)^2+(50-D575)^2)/2)</f>
        <v>12.928387269988452</v>
      </c>
      <c r="G576" s="38"/>
      <c r="H576" s="46" t="s">
        <v>134</v>
      </c>
      <c r="I576" s="49">
        <f>SUM(I564:J566, I570:I572)</f>
        <v>389</v>
      </c>
      <c r="J576" s="50"/>
      <c r="K576" s="5" t="s">
        <v>135</v>
      </c>
      <c r="L576" s="15">
        <f>SQRT(((50-J573)^2+(50-J574)^2+(50-J575)^2)/2)</f>
        <v>9.3191163657855665</v>
      </c>
      <c r="M576" s="38"/>
      <c r="N576" s="46" t="s">
        <v>134</v>
      </c>
      <c r="O576" s="49">
        <f>SUM(O564:P566, O570:O572)</f>
        <v>141</v>
      </c>
      <c r="P576" s="50"/>
      <c r="Q576" s="5" t="s">
        <v>135</v>
      </c>
      <c r="R576" s="15">
        <f>SQRT(((50-P573)^2+(50-P574)^2+(50-P575)^2)/2)</f>
        <v>13.139569168950242</v>
      </c>
      <c r="S576" s="38"/>
      <c r="T576" s="46" t="s">
        <v>134</v>
      </c>
      <c r="U576" s="49">
        <f>SUM(U564:V566, U570:U572)</f>
        <v>103</v>
      </c>
      <c r="V576" s="50"/>
      <c r="W576" s="5" t="s">
        <v>135</v>
      </c>
      <c r="X576" s="15">
        <f>SQRT(((50-V573)^2+(50-V574)^2+(50-V575)^2)/2)</f>
        <v>13.078981601578128</v>
      </c>
    </row>
    <row r="577" spans="2:24" ht="15" customHeight="1" x14ac:dyDescent="0.25">
      <c r="B577" s="47"/>
      <c r="C577" s="51"/>
      <c r="D577" s="52"/>
      <c r="E577" s="5" t="s">
        <v>136</v>
      </c>
      <c r="F577" s="15">
        <f>SQRT(((50-F573)^2+(50-F574)^2+(50-F575)^2)/2)</f>
        <v>9.9002532436498925</v>
      </c>
      <c r="G577" s="38"/>
      <c r="H577" s="47"/>
      <c r="I577" s="51"/>
      <c r="J577" s="52"/>
      <c r="K577" s="5" t="s">
        <v>136</v>
      </c>
      <c r="L577" s="15">
        <f>SQRT(((50-L573)^2+(50-L574)^2+(50-L575)^2)/2)</f>
        <v>6.4912933009683238</v>
      </c>
      <c r="M577" s="38"/>
      <c r="N577" s="47"/>
      <c r="O577" s="51"/>
      <c r="P577" s="52"/>
      <c r="Q577" s="5" t="s">
        <v>136</v>
      </c>
      <c r="R577" s="15">
        <f>SQRT(((50-R573)^2+(50-R574)^2+(50-R575)^2)/2)</f>
        <v>8.3527774109956745</v>
      </c>
      <c r="S577" s="38"/>
      <c r="T577" s="47"/>
      <c r="U577" s="51"/>
      <c r="V577" s="52"/>
      <c r="W577" s="5" t="s">
        <v>136</v>
      </c>
      <c r="X577" s="15">
        <f>SQRT(((50-X573)^2+(50-X574)^2+(50-X575)^2)/2)</f>
        <v>10.957399996856715</v>
      </c>
    </row>
    <row r="578" spans="2:24" ht="15" customHeight="1" x14ac:dyDescent="0.25">
      <c r="B578" s="48"/>
      <c r="C578" s="53"/>
      <c r="D578" s="54"/>
      <c r="E578" s="5" t="s">
        <v>137</v>
      </c>
      <c r="F578" s="15">
        <f>SQRT(((2*F576^2)+(2*F577^2))/4)</f>
        <v>11.514300058865924</v>
      </c>
      <c r="G578" s="38"/>
      <c r="H578" s="48"/>
      <c r="I578" s="53"/>
      <c r="J578" s="54"/>
      <c r="K578" s="5" t="s">
        <v>137</v>
      </c>
      <c r="L578" s="15">
        <f>SQRT(((2*L576^2)+(2*L577^2))/4)</f>
        <v>8.0306543493742968</v>
      </c>
      <c r="M578" s="38"/>
      <c r="N578" s="48"/>
      <c r="O578" s="53"/>
      <c r="P578" s="54"/>
      <c r="Q578" s="5" t="s">
        <v>137</v>
      </c>
      <c r="R578" s="15">
        <f>SQRT(((2*R576^2)+(2*R577^2))/4)</f>
        <v>11.009477018080091</v>
      </c>
      <c r="S578" s="38"/>
      <c r="T578" s="48"/>
      <c r="U578" s="53"/>
      <c r="V578" s="54"/>
      <c r="W578" s="5" t="s">
        <v>137</v>
      </c>
      <c r="X578" s="15">
        <f>SQRT(((2*X576^2)+(2*X577^2))/4)</f>
        <v>12.064915549342539</v>
      </c>
    </row>
    <row r="579" spans="2:24" ht="15" customHeight="1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ht="15" customHeight="1" x14ac:dyDescent="0.25">
      <c r="B580" s="39" t="s">
        <v>348</v>
      </c>
      <c r="C580" s="39"/>
      <c r="D580" s="39"/>
      <c r="E580" s="39"/>
      <c r="F580" s="39"/>
      <c r="G580" s="38"/>
      <c r="H580" s="39" t="s">
        <v>350</v>
      </c>
      <c r="I580" s="39"/>
      <c r="J580" s="39"/>
      <c r="K580" s="39"/>
      <c r="L580" s="39"/>
      <c r="M580" s="38"/>
      <c r="N580" s="39" t="s">
        <v>351</v>
      </c>
      <c r="O580" s="39"/>
      <c r="P580" s="39"/>
      <c r="Q580" s="39"/>
      <c r="R580" s="39"/>
      <c r="S580" s="38"/>
      <c r="T580" s="39" t="s">
        <v>352</v>
      </c>
      <c r="U580" s="39"/>
      <c r="V580" s="39"/>
      <c r="W580" s="39"/>
      <c r="X580" s="39"/>
    </row>
    <row r="581" spans="2:24" ht="15" customHeight="1" x14ac:dyDescent="0.25">
      <c r="B581" s="2" t="s">
        <v>112</v>
      </c>
      <c r="C581" s="33">
        <f>O564+U564</f>
        <v>27</v>
      </c>
      <c r="D581" s="34">
        <f t="shared" ref="D581:D582" si="214">P564+V564</f>
        <v>15</v>
      </c>
      <c r="E581" s="2" t="s">
        <v>113</v>
      </c>
      <c r="F581" s="16">
        <f>C581+D581+C583+D583+C587*2</f>
        <v>210</v>
      </c>
      <c r="G581" s="38"/>
      <c r="H581" s="2" t="s">
        <v>112</v>
      </c>
      <c r="I581" s="33">
        <v>43</v>
      </c>
      <c r="J581" s="34">
        <v>23</v>
      </c>
      <c r="K581" s="2" t="s">
        <v>113</v>
      </c>
      <c r="L581" s="16">
        <f>I581+J581+I583+J583+I587*2</f>
        <v>147</v>
      </c>
      <c r="M581" s="38"/>
      <c r="N581" s="2" t="s">
        <v>112</v>
      </c>
      <c r="O581" s="33">
        <v>76</v>
      </c>
      <c r="P581" s="34">
        <v>43</v>
      </c>
      <c r="Q581" s="2" t="s">
        <v>113</v>
      </c>
      <c r="R581" s="16">
        <f>O581+P581+O583+P583+O587*2</f>
        <v>257</v>
      </c>
      <c r="S581" s="38"/>
      <c r="T581" s="2" t="s">
        <v>112</v>
      </c>
      <c r="U581" s="33">
        <f>I581+O581</f>
        <v>119</v>
      </c>
      <c r="V581" s="34">
        <f t="shared" ref="V581:V583" si="215">J581+P581</f>
        <v>66</v>
      </c>
      <c r="W581" s="2" t="s">
        <v>113</v>
      </c>
      <c r="X581" s="16">
        <f>U581+V581+U583+V583+U587*2</f>
        <v>404</v>
      </c>
    </row>
    <row r="582" spans="2:24" ht="15" customHeight="1" x14ac:dyDescent="0.25">
      <c r="B582" s="3" t="s">
        <v>114</v>
      </c>
      <c r="C582" s="35">
        <f t="shared" ref="C582:C583" si="216">O565+U565</f>
        <v>23</v>
      </c>
      <c r="D582" s="36">
        <f t="shared" si="214"/>
        <v>16</v>
      </c>
      <c r="E582" s="3" t="s">
        <v>115</v>
      </c>
      <c r="F582" s="17">
        <f>SUM(C581:D582)+C588*2</f>
        <v>115</v>
      </c>
      <c r="G582" s="38"/>
      <c r="H582" s="3" t="s">
        <v>114</v>
      </c>
      <c r="I582" s="35">
        <v>25</v>
      </c>
      <c r="J582" s="36">
        <v>27</v>
      </c>
      <c r="K582" s="3" t="s">
        <v>115</v>
      </c>
      <c r="L582" s="17">
        <f>SUM(I581:J582)+I588*2</f>
        <v>182</v>
      </c>
      <c r="M582" s="38"/>
      <c r="N582" s="3" t="s">
        <v>114</v>
      </c>
      <c r="O582" s="35">
        <v>39</v>
      </c>
      <c r="P582" s="36">
        <v>24</v>
      </c>
      <c r="Q582" s="3" t="s">
        <v>115</v>
      </c>
      <c r="R582" s="17">
        <f>SUM(O581:P582)+O588*2</f>
        <v>224</v>
      </c>
      <c r="S582" s="38"/>
      <c r="T582" s="3" t="s">
        <v>114</v>
      </c>
      <c r="U582" s="35">
        <f t="shared" ref="U582:U583" si="217">I582+O582</f>
        <v>64</v>
      </c>
      <c r="V582" s="36">
        <f t="shared" si="215"/>
        <v>51</v>
      </c>
      <c r="W582" s="3" t="s">
        <v>115</v>
      </c>
      <c r="X582" s="17">
        <f>SUM(U581:V582)+U588*2</f>
        <v>406</v>
      </c>
    </row>
    <row r="583" spans="2:24" ht="15" customHeight="1" x14ac:dyDescent="0.25">
      <c r="B583" s="4" t="s">
        <v>116</v>
      </c>
      <c r="C583" s="31">
        <f t="shared" si="216"/>
        <v>37</v>
      </c>
      <c r="D583" s="32">
        <f>P566+V566</f>
        <v>37</v>
      </c>
      <c r="E583" s="4" t="s">
        <v>117</v>
      </c>
      <c r="F583" s="18">
        <f>SUM(C582:D583)+C589*2</f>
        <v>163</v>
      </c>
      <c r="G583" s="38"/>
      <c r="H583" s="4" t="s">
        <v>116</v>
      </c>
      <c r="I583" s="31">
        <v>19</v>
      </c>
      <c r="J583" s="32">
        <v>20</v>
      </c>
      <c r="K583" s="4" t="s">
        <v>117</v>
      </c>
      <c r="L583" s="18">
        <f>SUM(I582:J583)+I589*2</f>
        <v>121</v>
      </c>
      <c r="M583" s="38"/>
      <c r="N583" s="4" t="s">
        <v>116</v>
      </c>
      <c r="O583" s="31">
        <v>29</v>
      </c>
      <c r="P583" s="32">
        <v>29</v>
      </c>
      <c r="Q583" s="4" t="s">
        <v>117</v>
      </c>
      <c r="R583" s="18">
        <f>SUM(O582:P583)+O589*2</f>
        <v>143</v>
      </c>
      <c r="S583" s="38"/>
      <c r="T583" s="4" t="s">
        <v>116</v>
      </c>
      <c r="U583" s="31">
        <f t="shared" si="217"/>
        <v>48</v>
      </c>
      <c r="V583" s="32">
        <f t="shared" si="215"/>
        <v>49</v>
      </c>
      <c r="W583" s="4" t="s">
        <v>117</v>
      </c>
      <c r="X583" s="18">
        <f>SUM(U582:V583)+U589*2</f>
        <v>264</v>
      </c>
    </row>
    <row r="584" spans="2:24" ht="15" customHeight="1" x14ac:dyDescent="0.25">
      <c r="B584" s="2" t="s">
        <v>118</v>
      </c>
      <c r="C584" s="6">
        <f>C581/(C581+D581)*100</f>
        <v>64.285714285714292</v>
      </c>
      <c r="D584" s="7">
        <f>D581/(C581+D581)*100</f>
        <v>35.714285714285715</v>
      </c>
      <c r="E584" s="2" t="s">
        <v>119</v>
      </c>
      <c r="F584" s="12">
        <f>F581/SUM(F581:F583)*100</f>
        <v>43.032786885245898</v>
      </c>
      <c r="G584" s="38"/>
      <c r="H584" s="2" t="s">
        <v>118</v>
      </c>
      <c r="I584" s="6">
        <f>I581/(I581+J581)*100</f>
        <v>65.151515151515156</v>
      </c>
      <c r="J584" s="7">
        <f>J581/(I581+J581)*100</f>
        <v>34.848484848484851</v>
      </c>
      <c r="K584" s="2" t="s">
        <v>119</v>
      </c>
      <c r="L584" s="12">
        <f>L581/SUM(L581:L583)*100</f>
        <v>32.666666666666664</v>
      </c>
      <c r="M584" s="38"/>
      <c r="N584" s="2" t="s">
        <v>118</v>
      </c>
      <c r="O584" s="6">
        <f>O581/(O581+P581)*100</f>
        <v>63.865546218487388</v>
      </c>
      <c r="P584" s="7">
        <f>P581/(O581+P581)*100</f>
        <v>36.134453781512605</v>
      </c>
      <c r="Q584" s="2" t="s">
        <v>119</v>
      </c>
      <c r="R584" s="12">
        <f>R581/SUM(R581:R583)*100</f>
        <v>41.185897435897431</v>
      </c>
      <c r="S584" s="38"/>
      <c r="T584" s="2" t="s">
        <v>118</v>
      </c>
      <c r="U584" s="6">
        <f>U581/(U581+V581)*100</f>
        <v>64.324324324324323</v>
      </c>
      <c r="V584" s="7">
        <f>V581/(U581+V581)*100</f>
        <v>35.675675675675677</v>
      </c>
      <c r="W584" s="2" t="s">
        <v>119</v>
      </c>
      <c r="X584" s="12">
        <f>X581/SUM(X581:X583)*100</f>
        <v>37.616387337057731</v>
      </c>
    </row>
    <row r="585" spans="2:24" ht="15" customHeight="1" x14ac:dyDescent="0.25">
      <c r="B585" s="3" t="s">
        <v>120</v>
      </c>
      <c r="C585" s="8">
        <f>C582/(C582+D582)*100</f>
        <v>58.974358974358978</v>
      </c>
      <c r="D585" s="9">
        <f>D582/(C582+D582)*100</f>
        <v>41.025641025641022</v>
      </c>
      <c r="E585" s="3" t="s">
        <v>121</v>
      </c>
      <c r="F585" s="13">
        <f>F582/SUM(F581:F583)*100</f>
        <v>23.565573770491806</v>
      </c>
      <c r="G585" s="38"/>
      <c r="H585" s="3" t="s">
        <v>120</v>
      </c>
      <c r="I585" s="8">
        <f>I582/(I582+J582)*100</f>
        <v>48.07692307692308</v>
      </c>
      <c r="J585" s="9">
        <f>J582/(I582+J582)*100</f>
        <v>51.923076923076927</v>
      </c>
      <c r="K585" s="3" t="s">
        <v>121</v>
      </c>
      <c r="L585" s="13">
        <f>L582/SUM(L581:L583)*100</f>
        <v>40.444444444444443</v>
      </c>
      <c r="M585" s="38"/>
      <c r="N585" s="3" t="s">
        <v>120</v>
      </c>
      <c r="O585" s="8">
        <f>O582/(O582+P582)*100</f>
        <v>61.904761904761905</v>
      </c>
      <c r="P585" s="9">
        <f>P582/(O582+P582)*100</f>
        <v>38.095238095238095</v>
      </c>
      <c r="Q585" s="3" t="s">
        <v>121</v>
      </c>
      <c r="R585" s="13">
        <f>R582/SUM(R581:R583)*100</f>
        <v>35.897435897435898</v>
      </c>
      <c r="S585" s="38"/>
      <c r="T585" s="3" t="s">
        <v>120</v>
      </c>
      <c r="U585" s="8">
        <f>U582/(U582+V582)*100</f>
        <v>55.652173913043477</v>
      </c>
      <c r="V585" s="9">
        <f>V582/(U582+V582)*100</f>
        <v>44.347826086956523</v>
      </c>
      <c r="W585" s="3" t="s">
        <v>121</v>
      </c>
      <c r="X585" s="13">
        <f>X582/SUM(X581:X583)*100</f>
        <v>37.802607076350093</v>
      </c>
    </row>
    <row r="586" spans="2:24" ht="15" customHeight="1" x14ac:dyDescent="0.25">
      <c r="B586" s="4" t="s">
        <v>122</v>
      </c>
      <c r="C586" s="10">
        <f>C583/(C583+D583)*100</f>
        <v>50</v>
      </c>
      <c r="D586" s="11">
        <f>D583/(C583+D583)*100</f>
        <v>50</v>
      </c>
      <c r="E586" s="4" t="s">
        <v>123</v>
      </c>
      <c r="F586" s="14">
        <f>F583/SUM(F581:F583)*100</f>
        <v>33.401639344262293</v>
      </c>
      <c r="G586" s="38"/>
      <c r="H586" s="4" t="s">
        <v>122</v>
      </c>
      <c r="I586" s="10">
        <f>I583/(I583+J583)*100</f>
        <v>48.717948717948715</v>
      </c>
      <c r="J586" s="11">
        <f>J583/(I583+J583)*100</f>
        <v>51.282051282051277</v>
      </c>
      <c r="K586" s="4" t="s">
        <v>123</v>
      </c>
      <c r="L586" s="14">
        <f>L583/SUM(L581:L583)*100</f>
        <v>26.888888888888889</v>
      </c>
      <c r="M586" s="38"/>
      <c r="N586" s="4" t="s">
        <v>122</v>
      </c>
      <c r="O586" s="10">
        <f>O583/(O583+P583)*100</f>
        <v>50</v>
      </c>
      <c r="P586" s="11">
        <f>P583/(O583+P583)*100</f>
        <v>50</v>
      </c>
      <c r="Q586" s="4" t="s">
        <v>123</v>
      </c>
      <c r="R586" s="14">
        <f>R583/SUM(R581:R583)*100</f>
        <v>22.916666666666664</v>
      </c>
      <c r="S586" s="38"/>
      <c r="T586" s="4" t="s">
        <v>122</v>
      </c>
      <c r="U586" s="10">
        <f>U583/(U583+V583)*100</f>
        <v>49.484536082474229</v>
      </c>
      <c r="V586" s="11">
        <f>V583/(U583+V583)*100</f>
        <v>50.515463917525771</v>
      </c>
      <c r="W586" s="4" t="s">
        <v>123</v>
      </c>
      <c r="X586" s="14">
        <f>X583/SUM(X581:X583)*100</f>
        <v>24.581005586592177</v>
      </c>
    </row>
    <row r="587" spans="2:24" ht="15" customHeight="1" x14ac:dyDescent="0.25">
      <c r="B587" s="2" t="s">
        <v>124</v>
      </c>
      <c r="C587" s="40">
        <f t="shared" ref="C587:D587" si="218">O570+U570</f>
        <v>47</v>
      </c>
      <c r="D587" s="41">
        <f t="shared" si="218"/>
        <v>0</v>
      </c>
      <c r="E587" s="2" t="s">
        <v>125</v>
      </c>
      <c r="F587" s="12">
        <f>SQRT(5+F581)/SQRT(5+F582)*((5+C581)/(5+D581))</f>
        <v>2.1416504538945347</v>
      </c>
      <c r="G587" s="38"/>
      <c r="H587" s="2" t="s">
        <v>124</v>
      </c>
      <c r="I587" s="40">
        <v>21</v>
      </c>
      <c r="J587" s="41"/>
      <c r="K587" s="2" t="s">
        <v>125</v>
      </c>
      <c r="L587" s="12">
        <f>SQRT(5+L581)/SQRT(5+L582)*((5+I581)/(5+J581))</f>
        <v>1.5455540472940634</v>
      </c>
      <c r="M587" s="38"/>
      <c r="N587" s="2" t="s">
        <v>124</v>
      </c>
      <c r="O587" s="40">
        <v>40</v>
      </c>
      <c r="P587" s="41"/>
      <c r="Q587" s="2" t="s">
        <v>125</v>
      </c>
      <c r="R587" s="12">
        <f>SQRT(5+R581)/SQRT(5+R582)*((5+O581)/(5+P581))</f>
        <v>1.8049978377613489</v>
      </c>
      <c r="S587" s="38"/>
      <c r="T587" s="2" t="s">
        <v>124</v>
      </c>
      <c r="U587" s="40">
        <f t="shared" ref="U587:U589" si="219">I587+O587</f>
        <v>61</v>
      </c>
      <c r="V587" s="41">
        <f t="shared" ref="V587:V589" si="220">J587+P587</f>
        <v>0</v>
      </c>
      <c r="W587" s="2" t="s">
        <v>125</v>
      </c>
      <c r="X587" s="12">
        <f>SQRT(5+X581)/SQRT(5+X582)*((5+U581)/(5+V581))</f>
        <v>1.7422243507851995</v>
      </c>
    </row>
    <row r="588" spans="2:24" ht="15" customHeight="1" x14ac:dyDescent="0.25">
      <c r="B588" s="3" t="s">
        <v>126</v>
      </c>
      <c r="C588" s="42">
        <f t="shared" ref="C588:D588" si="221">O571+U571</f>
        <v>17</v>
      </c>
      <c r="D588" s="43">
        <f t="shared" si="221"/>
        <v>0</v>
      </c>
      <c r="E588" s="3" t="s">
        <v>127</v>
      </c>
      <c r="F588" s="13">
        <f>SQRT(5+F582)/SQRT(5+F583)*((5+C582)/(5+D582))</f>
        <v>1.126872339638022</v>
      </c>
      <c r="G588" s="38"/>
      <c r="H588" s="3" t="s">
        <v>126</v>
      </c>
      <c r="I588" s="42">
        <v>32</v>
      </c>
      <c r="J588" s="43"/>
      <c r="K588" s="3" t="s">
        <v>127</v>
      </c>
      <c r="L588" s="13">
        <f>SQRT(5+L582)/SQRT(5+L583)*((5+I582)/(5+J582))</f>
        <v>1.1421070362023242</v>
      </c>
      <c r="M588" s="38"/>
      <c r="N588" s="3" t="s">
        <v>126</v>
      </c>
      <c r="O588" s="42">
        <v>21</v>
      </c>
      <c r="P588" s="43"/>
      <c r="Q588" s="3" t="s">
        <v>127</v>
      </c>
      <c r="R588" s="13">
        <f>SQRT(5+R582)/SQRT(5+R583)*((5+O582)/(5+P582))</f>
        <v>1.887302703681659</v>
      </c>
      <c r="S588" s="38"/>
      <c r="T588" s="3" t="s">
        <v>126</v>
      </c>
      <c r="U588" s="42">
        <f t="shared" si="219"/>
        <v>53</v>
      </c>
      <c r="V588" s="43">
        <f t="shared" si="220"/>
        <v>0</v>
      </c>
      <c r="W588" s="3" t="s">
        <v>127</v>
      </c>
      <c r="X588" s="13">
        <f>SQRT(5+X582)/SQRT(5+X583)*((5+U582)/(5+V582))</f>
        <v>1.5230208003565782</v>
      </c>
    </row>
    <row r="589" spans="2:24" ht="15" customHeight="1" x14ac:dyDescent="0.25">
      <c r="B589" s="4" t="s">
        <v>128</v>
      </c>
      <c r="C589" s="44">
        <f t="shared" ref="C589:D589" si="222">O572+U572</f>
        <v>25</v>
      </c>
      <c r="D589" s="45">
        <f t="shared" si="222"/>
        <v>0</v>
      </c>
      <c r="E589" s="4" t="s">
        <v>129</v>
      </c>
      <c r="F589" s="14">
        <f>SQRT(5+F583)/SQRT(5+F581)*((5+C583)/(5+D583))</f>
        <v>0.88396569437801675</v>
      </c>
      <c r="G589" s="38"/>
      <c r="H589" s="4" t="s">
        <v>128</v>
      </c>
      <c r="I589" s="44">
        <v>15</v>
      </c>
      <c r="J589" s="45"/>
      <c r="K589" s="4" t="s">
        <v>129</v>
      </c>
      <c r="L589" s="14">
        <f>SQRT(5+L583)/SQRT(5+L581)*((5+I583)/(5+J583))</f>
        <v>0.87404684928031307</v>
      </c>
      <c r="M589" s="38"/>
      <c r="N589" s="4" t="s">
        <v>128</v>
      </c>
      <c r="O589" s="44">
        <v>11</v>
      </c>
      <c r="P589" s="45"/>
      <c r="Q589" s="4" t="s">
        <v>129</v>
      </c>
      <c r="R589" s="14">
        <f>SQRT(5+R583)/SQRT(5+R581)*((5+O583)/(5+P583))</f>
        <v>0.75158864825328886</v>
      </c>
      <c r="S589" s="38"/>
      <c r="T589" s="4" t="s">
        <v>128</v>
      </c>
      <c r="U589" s="44">
        <f t="shared" si="219"/>
        <v>26</v>
      </c>
      <c r="V589" s="45">
        <f t="shared" si="220"/>
        <v>0</v>
      </c>
      <c r="W589" s="4" t="s">
        <v>129</v>
      </c>
      <c r="X589" s="14">
        <f>SQRT(5+X583)/SQRT(5+X581)*((5+U583)/(5+V583))</f>
        <v>0.79596980980900756</v>
      </c>
    </row>
    <row r="590" spans="2:24" ht="15" customHeight="1" x14ac:dyDescent="0.25">
      <c r="B590" s="2" t="s">
        <v>112</v>
      </c>
      <c r="C590" s="6">
        <f>(100*F587)/(1+F587)</f>
        <v>68.169597010375426</v>
      </c>
      <c r="D590" s="7">
        <f>100-C590</f>
        <v>31.830402989624574</v>
      </c>
      <c r="E590" s="2" t="s">
        <v>130</v>
      </c>
      <c r="F590" s="7">
        <f>(C590+D592)/2</f>
        <v>60.624559897449842</v>
      </c>
      <c r="G590" s="38"/>
      <c r="H590" s="2" t="s">
        <v>112</v>
      </c>
      <c r="I590" s="6">
        <f>(100*L587)/(1+L587)</f>
        <v>60.715821333159084</v>
      </c>
      <c r="J590" s="7">
        <f>100-I590</f>
        <v>39.284178666840916</v>
      </c>
      <c r="K590" s="2" t="s">
        <v>130</v>
      </c>
      <c r="L590" s="7">
        <f>(I590+J592)/2</f>
        <v>57.038140149210363</v>
      </c>
      <c r="M590" s="38"/>
      <c r="N590" s="2" t="s">
        <v>112</v>
      </c>
      <c r="O590" s="6">
        <f>(100*R587)/(1+R587)</f>
        <v>64.349348632721458</v>
      </c>
      <c r="P590" s="7">
        <f>100-O590</f>
        <v>35.650651367278542</v>
      </c>
      <c r="Q590" s="2" t="s">
        <v>130</v>
      </c>
      <c r="R590" s="7">
        <f>(O590+P592)/2</f>
        <v>60.720189297781033</v>
      </c>
      <c r="S590" s="38"/>
      <c r="T590" s="2" t="s">
        <v>161</v>
      </c>
      <c r="U590" s="6">
        <f>(100*X587)/(1+X587)</f>
        <v>63.533253589785133</v>
      </c>
      <c r="V590" s="7">
        <f>100-U590</f>
        <v>36.466746410214867</v>
      </c>
      <c r="W590" s="2" t="s">
        <v>130</v>
      </c>
      <c r="X590" s="7">
        <f>(U590+V592)/2</f>
        <v>59.606738430910127</v>
      </c>
    </row>
    <row r="591" spans="2:24" ht="15" customHeight="1" x14ac:dyDescent="0.25">
      <c r="B591" s="3" t="s">
        <v>114</v>
      </c>
      <c r="C591" s="8">
        <f>(100*F588)/(1+F588)</f>
        <v>52.982603545909448</v>
      </c>
      <c r="D591" s="9">
        <f t="shared" ref="D591:D592" si="223">100-C591</f>
        <v>47.017396454090552</v>
      </c>
      <c r="E591" s="3" t="s">
        <v>131</v>
      </c>
      <c r="F591" s="9">
        <f>(D590+C591)/2</f>
        <v>42.406503267767008</v>
      </c>
      <c r="G591" s="38"/>
      <c r="H591" s="3" t="s">
        <v>162</v>
      </c>
      <c r="I591" s="8">
        <f>(100*L588)/(1+L588)</f>
        <v>53.316991956999999</v>
      </c>
      <c r="J591" s="9">
        <f t="shared" ref="J591:J592" si="224">100-I591</f>
        <v>46.683008043000001</v>
      </c>
      <c r="K591" s="3" t="s">
        <v>131</v>
      </c>
      <c r="L591" s="9">
        <f>(J590+I591)/2</f>
        <v>46.300585311920457</v>
      </c>
      <c r="M591" s="38"/>
      <c r="N591" s="3" t="s">
        <v>162</v>
      </c>
      <c r="O591" s="8">
        <f>(100*R588)/(1+R588)</f>
        <v>65.365598877981185</v>
      </c>
      <c r="P591" s="9">
        <f t="shared" ref="P591:P592" si="225">100-O591</f>
        <v>34.634401122018815</v>
      </c>
      <c r="Q591" s="3" t="s">
        <v>131</v>
      </c>
      <c r="R591" s="9">
        <f>(P590+O591)/2</f>
        <v>50.508125122629863</v>
      </c>
      <c r="S591" s="38"/>
      <c r="T591" s="3" t="s">
        <v>162</v>
      </c>
      <c r="U591" s="8">
        <f>(100*X588)/(1+X588)</f>
        <v>60.364972026442658</v>
      </c>
      <c r="V591" s="9">
        <f t="shared" ref="V591:V592" si="226">100-U591</f>
        <v>39.635027973557342</v>
      </c>
      <c r="W591" s="3" t="s">
        <v>131</v>
      </c>
      <c r="X591" s="9">
        <f>(V590+U591)/2</f>
        <v>48.415859218328762</v>
      </c>
    </row>
    <row r="592" spans="2:24" ht="15" customHeight="1" x14ac:dyDescent="0.25">
      <c r="B592" s="4" t="s">
        <v>132</v>
      </c>
      <c r="C592" s="10">
        <f>(100*F589)/(1+F589)</f>
        <v>46.920477215475742</v>
      </c>
      <c r="D592" s="11">
        <f t="shared" si="223"/>
        <v>53.079522784524258</v>
      </c>
      <c r="E592" s="4" t="s">
        <v>133</v>
      </c>
      <c r="F592" s="11">
        <f>(D591+C592)/2</f>
        <v>46.96893683478315</v>
      </c>
      <c r="G592" s="38"/>
      <c r="H592" s="4" t="s">
        <v>132</v>
      </c>
      <c r="I592" s="10">
        <f>(100*L589)/(1+L589)</f>
        <v>46.639541034738365</v>
      </c>
      <c r="J592" s="11">
        <f t="shared" si="224"/>
        <v>53.360458965261635</v>
      </c>
      <c r="K592" s="4" t="s">
        <v>133</v>
      </c>
      <c r="L592" s="11">
        <f>(J591+I592)/2</f>
        <v>46.661274538869179</v>
      </c>
      <c r="M592" s="38"/>
      <c r="N592" s="4" t="s">
        <v>132</v>
      </c>
      <c r="O592" s="10">
        <f>(100*R589)/(1+R589)</f>
        <v>42.908970037159392</v>
      </c>
      <c r="P592" s="11">
        <f t="shared" si="225"/>
        <v>57.091029962840608</v>
      </c>
      <c r="Q592" s="4" t="s">
        <v>133</v>
      </c>
      <c r="R592" s="11">
        <f>(P591+O592)/2</f>
        <v>38.771685579589104</v>
      </c>
      <c r="S592" s="38"/>
      <c r="T592" s="4" t="s">
        <v>132</v>
      </c>
      <c r="U592" s="10">
        <f>(100*X589)/(1+X589)</f>
        <v>44.319776727964872</v>
      </c>
      <c r="V592" s="11">
        <f t="shared" si="226"/>
        <v>55.680223272035128</v>
      </c>
      <c r="W592" s="4" t="s">
        <v>133</v>
      </c>
      <c r="X592" s="11">
        <f>(V591+U592)/2</f>
        <v>41.97740235076111</v>
      </c>
    </row>
    <row r="593" spans="2:24" ht="15" customHeight="1" x14ac:dyDescent="0.25">
      <c r="B593" s="46" t="s">
        <v>134</v>
      </c>
      <c r="C593" s="49">
        <f>SUM(C581:D583, C587:C589)</f>
        <v>244</v>
      </c>
      <c r="D593" s="50"/>
      <c r="E593" s="5" t="s">
        <v>135</v>
      </c>
      <c r="F593" s="15">
        <f>SQRT(((50-D590)^2+(50-D591)^2+(50-D592)^2)/2)</f>
        <v>13.200637106062709</v>
      </c>
      <c r="G593" s="38"/>
      <c r="H593" s="46" t="s">
        <v>134</v>
      </c>
      <c r="I593" s="49">
        <f>SUM(I581:J583, I587:I589)</f>
        <v>225</v>
      </c>
      <c r="J593" s="50"/>
      <c r="K593" s="5" t="s">
        <v>135</v>
      </c>
      <c r="L593" s="15">
        <f>SQRT(((50-J590)^2+(50-J591)^2+(50-J592)^2)/2)</f>
        <v>8.2802157865661119</v>
      </c>
      <c r="M593" s="38"/>
      <c r="N593" s="46" t="s">
        <v>134</v>
      </c>
      <c r="O593" s="49">
        <f>SUM(O581:P583, O587:O589)</f>
        <v>312</v>
      </c>
      <c r="P593" s="50"/>
      <c r="Q593" s="5" t="s">
        <v>135</v>
      </c>
      <c r="R593" s="15">
        <f>SQRT(((50-P590)^2+(50-P591)^2+(50-P592)^2)/2)</f>
        <v>15.688979268841953</v>
      </c>
      <c r="S593" s="38"/>
      <c r="T593" s="46" t="s">
        <v>134</v>
      </c>
      <c r="U593" s="49">
        <f>SUM(U581:V583, U587:U589)</f>
        <v>537</v>
      </c>
      <c r="V593" s="50"/>
      <c r="W593" s="5" t="s">
        <v>135</v>
      </c>
      <c r="X593" s="15">
        <f>SQRT(((50-V590)^2+(50-V591)^2+(50-V592)^2)/2)</f>
        <v>12.70524565395216</v>
      </c>
    </row>
    <row r="594" spans="2:24" ht="15" customHeight="1" x14ac:dyDescent="0.25">
      <c r="B594" s="47"/>
      <c r="C594" s="51"/>
      <c r="D594" s="52"/>
      <c r="E594" s="5" t="s">
        <v>136</v>
      </c>
      <c r="F594" s="15">
        <f>SQRT(((50-F590)^2+(50-F591)^2+(50-F592)^2)/2)</f>
        <v>9.4797101629867075</v>
      </c>
      <c r="G594" s="38"/>
      <c r="H594" s="47"/>
      <c r="I594" s="51"/>
      <c r="J594" s="52"/>
      <c r="K594" s="5" t="s">
        <v>136</v>
      </c>
      <c r="L594" s="15">
        <f>SQRT(((50-L590)^2+(50-L591)^2+(50-L592)^2)/2)</f>
        <v>6.0978755931516329</v>
      </c>
      <c r="M594" s="38"/>
      <c r="N594" s="47"/>
      <c r="O594" s="51"/>
      <c r="P594" s="52"/>
      <c r="Q594" s="5" t="s">
        <v>136</v>
      </c>
      <c r="R594" s="15">
        <f>SQRT(((50-R590)^2+(50-R591)^2+(50-R592)^2)/2)</f>
        <v>10.983070937677539</v>
      </c>
      <c r="S594" s="38"/>
      <c r="T594" s="47"/>
      <c r="U594" s="51"/>
      <c r="V594" s="52"/>
      <c r="W594" s="5" t="s">
        <v>136</v>
      </c>
      <c r="X594" s="15">
        <f>SQRT(((50-X590)^2+(50-X591)^2+(50-X592)^2)/2)</f>
        <v>8.9207902771462138</v>
      </c>
    </row>
    <row r="595" spans="2:24" ht="15" customHeight="1" x14ac:dyDescent="0.25">
      <c r="B595" s="48"/>
      <c r="C595" s="53"/>
      <c r="D595" s="54"/>
      <c r="E595" s="5" t="s">
        <v>137</v>
      </c>
      <c r="F595" s="15">
        <f>SQRT(((2*F593^2)+(2*F594^2))/4)</f>
        <v>11.491773683383109</v>
      </c>
      <c r="G595" s="38"/>
      <c r="H595" s="48"/>
      <c r="I595" s="53"/>
      <c r="J595" s="54"/>
      <c r="K595" s="5" t="s">
        <v>137</v>
      </c>
      <c r="L595" s="15">
        <f>SQRT(((2*L593^2)+(2*L594^2))/4)</f>
        <v>7.2713843324931267</v>
      </c>
      <c r="M595" s="38"/>
      <c r="N595" s="48"/>
      <c r="O595" s="53"/>
      <c r="P595" s="54"/>
      <c r="Q595" s="5" t="s">
        <v>137</v>
      </c>
      <c r="R595" s="15">
        <f>SQRT(((2*R593^2)+(2*R594^2))/4)</f>
        <v>13.542007194655628</v>
      </c>
      <c r="S595" s="38"/>
      <c r="T595" s="48"/>
      <c r="U595" s="53"/>
      <c r="V595" s="54"/>
      <c r="W595" s="5" t="s">
        <v>137</v>
      </c>
      <c r="X595" s="15">
        <f>SQRT(((2*X593^2)+(2*X594^2))/4)</f>
        <v>10.977334974758142</v>
      </c>
    </row>
    <row r="597" spans="2:24" ht="15" customHeight="1" x14ac:dyDescent="0.25">
      <c r="B597" s="39" t="s">
        <v>354</v>
      </c>
      <c r="C597" s="39"/>
      <c r="D597" s="39"/>
      <c r="E597" s="39"/>
      <c r="F597" s="39"/>
      <c r="H597" s="39" t="s">
        <v>356</v>
      </c>
      <c r="I597" s="39"/>
      <c r="J597" s="39"/>
      <c r="K597" s="39"/>
      <c r="L597" s="39"/>
      <c r="M597" s="38"/>
      <c r="N597" s="39" t="s">
        <v>357</v>
      </c>
      <c r="O597" s="39"/>
      <c r="P597" s="39"/>
      <c r="Q597" s="39"/>
      <c r="R597" s="39"/>
      <c r="S597" s="38"/>
      <c r="T597" s="39" t="s">
        <v>359</v>
      </c>
      <c r="U597" s="39"/>
      <c r="V597" s="39"/>
      <c r="W597" s="39"/>
      <c r="X597" s="39"/>
    </row>
    <row r="598" spans="2:24" ht="15" customHeight="1" x14ac:dyDescent="0.25">
      <c r="B598" s="2" t="s">
        <v>112</v>
      </c>
      <c r="C598" s="33">
        <v>13</v>
      </c>
      <c r="D598" s="34">
        <v>3</v>
      </c>
      <c r="E598" s="2" t="s">
        <v>113</v>
      </c>
      <c r="F598" s="16">
        <f>C598+D598+C600+D600+C604*2</f>
        <v>126</v>
      </c>
      <c r="H598" s="2" t="s">
        <v>112</v>
      </c>
      <c r="I598" s="33">
        <v>24</v>
      </c>
      <c r="J598" s="34">
        <v>20</v>
      </c>
      <c r="K598" s="2" t="s">
        <v>113</v>
      </c>
      <c r="L598" s="16">
        <f>I598+J598+I600+J600+I604*2</f>
        <v>97</v>
      </c>
      <c r="M598" s="38"/>
      <c r="N598" s="2" t="s">
        <v>112</v>
      </c>
      <c r="O598" s="33">
        <v>50</v>
      </c>
      <c r="P598" s="34">
        <v>42</v>
      </c>
      <c r="Q598" s="2" t="s">
        <v>113</v>
      </c>
      <c r="R598" s="16">
        <f>O598+P598+O600+P600+O604*2</f>
        <v>193</v>
      </c>
      <c r="S598" s="38"/>
      <c r="T598" s="2" t="s">
        <v>112</v>
      </c>
      <c r="U598" s="33">
        <v>7</v>
      </c>
      <c r="V598" s="34">
        <v>6</v>
      </c>
      <c r="W598" s="2" t="s">
        <v>113</v>
      </c>
      <c r="X598" s="16">
        <f>U598+V598+U600+V600+U604*2</f>
        <v>71</v>
      </c>
    </row>
    <row r="599" spans="2:24" ht="15" customHeight="1" x14ac:dyDescent="0.25">
      <c r="B599" s="3" t="s">
        <v>114</v>
      </c>
      <c r="C599" s="35">
        <v>0</v>
      </c>
      <c r="D599" s="36">
        <v>2</v>
      </c>
      <c r="E599" s="3" t="s">
        <v>115</v>
      </c>
      <c r="F599" s="17">
        <f>SUM(C598:D599)+C605*2</f>
        <v>26</v>
      </c>
      <c r="H599" s="3" t="s">
        <v>114</v>
      </c>
      <c r="I599" s="35">
        <v>27</v>
      </c>
      <c r="J599" s="36">
        <v>25</v>
      </c>
      <c r="K599" s="3" t="s">
        <v>115</v>
      </c>
      <c r="L599" s="17">
        <f>SUM(I598:J599)+I605*2</f>
        <v>136</v>
      </c>
      <c r="M599" s="38"/>
      <c r="N599" s="3" t="s">
        <v>114</v>
      </c>
      <c r="O599" s="35">
        <v>56</v>
      </c>
      <c r="P599" s="36">
        <v>44</v>
      </c>
      <c r="Q599" s="3" t="s">
        <v>115</v>
      </c>
      <c r="R599" s="17">
        <f>SUM(O598:P599)+O605*2</f>
        <v>334</v>
      </c>
      <c r="S599" s="38"/>
      <c r="T599" s="3" t="s">
        <v>114</v>
      </c>
      <c r="U599" s="35">
        <v>5</v>
      </c>
      <c r="V599" s="36">
        <v>3</v>
      </c>
      <c r="W599" s="3" t="s">
        <v>115</v>
      </c>
      <c r="X599" s="17">
        <f>SUM(U598:V599)+U605*2</f>
        <v>33</v>
      </c>
    </row>
    <row r="600" spans="2:24" ht="15" customHeight="1" x14ac:dyDescent="0.25">
      <c r="B600" s="4" t="s">
        <v>116</v>
      </c>
      <c r="C600" s="31">
        <v>6</v>
      </c>
      <c r="D600" s="32">
        <v>8</v>
      </c>
      <c r="E600" s="4" t="s">
        <v>117</v>
      </c>
      <c r="F600" s="18">
        <f>SUM(C599:D600)+C606*2</f>
        <v>16</v>
      </c>
      <c r="H600" s="4" t="s">
        <v>116</v>
      </c>
      <c r="I600" s="31">
        <v>27</v>
      </c>
      <c r="J600" s="32">
        <v>14</v>
      </c>
      <c r="K600" s="4" t="s">
        <v>117</v>
      </c>
      <c r="L600" s="18">
        <f>SUM(I599:J600)+I606*2</f>
        <v>113</v>
      </c>
      <c r="M600" s="38"/>
      <c r="N600" s="4" t="s">
        <v>116</v>
      </c>
      <c r="O600" s="31">
        <v>25</v>
      </c>
      <c r="P600" s="32">
        <v>40</v>
      </c>
      <c r="Q600" s="4" t="s">
        <v>117</v>
      </c>
      <c r="R600" s="18">
        <f>SUM(O599:P600)+O606*2</f>
        <v>217</v>
      </c>
      <c r="S600" s="38"/>
      <c r="T600" s="4" t="s">
        <v>116</v>
      </c>
      <c r="U600" s="31">
        <v>14</v>
      </c>
      <c r="V600" s="32">
        <v>12</v>
      </c>
      <c r="W600" s="4" t="s">
        <v>117</v>
      </c>
      <c r="X600" s="18">
        <f>SUM(U599:V600)+U606*2</f>
        <v>38</v>
      </c>
    </row>
    <row r="601" spans="2:24" ht="15" customHeight="1" x14ac:dyDescent="0.25">
      <c r="B601" s="2" t="s">
        <v>118</v>
      </c>
      <c r="C601" s="6">
        <f>C598/(C598+D598)*100</f>
        <v>81.25</v>
      </c>
      <c r="D601" s="7">
        <f>D598/(C598+D598)*100</f>
        <v>18.75</v>
      </c>
      <c r="E601" s="2" t="s">
        <v>119</v>
      </c>
      <c r="F601" s="12">
        <f>F598/SUM(F598:F600)*100</f>
        <v>75</v>
      </c>
      <c r="H601" s="2" t="s">
        <v>118</v>
      </c>
      <c r="I601" s="6">
        <f>I598/(I598+J598)*100</f>
        <v>54.54545454545454</v>
      </c>
      <c r="J601" s="7">
        <f>J598/(I598+J598)*100</f>
        <v>45.454545454545453</v>
      </c>
      <c r="K601" s="2" t="s">
        <v>119</v>
      </c>
      <c r="L601" s="12">
        <f>L598/SUM(L598:L600)*100</f>
        <v>28.034682080924856</v>
      </c>
      <c r="M601" s="38"/>
      <c r="N601" s="2" t="s">
        <v>118</v>
      </c>
      <c r="O601" s="6">
        <f>O598/(O598+P598)*100</f>
        <v>54.347826086956516</v>
      </c>
      <c r="P601" s="7">
        <f>P598/(O598+P598)*100</f>
        <v>45.652173913043477</v>
      </c>
      <c r="Q601" s="2" t="s">
        <v>119</v>
      </c>
      <c r="R601" s="12">
        <f>R598/SUM(R598:R600)*100</f>
        <v>25.940860215053764</v>
      </c>
      <c r="S601" s="38"/>
      <c r="T601" s="2" t="s">
        <v>118</v>
      </c>
      <c r="U601" s="6">
        <f>U598/(U598+V598)*100</f>
        <v>53.846153846153847</v>
      </c>
      <c r="V601" s="7">
        <f>V598/(U598+V598)*100</f>
        <v>46.153846153846153</v>
      </c>
      <c r="W601" s="2" t="s">
        <v>119</v>
      </c>
      <c r="X601" s="12">
        <f>X598/SUM(X598:X600)*100</f>
        <v>50</v>
      </c>
    </row>
    <row r="602" spans="2:24" ht="15" customHeight="1" x14ac:dyDescent="0.25">
      <c r="B602" s="3" t="s">
        <v>120</v>
      </c>
      <c r="C602" s="8">
        <f>C599/(C599+D599)*100</f>
        <v>0</v>
      </c>
      <c r="D602" s="9">
        <f>D599/(C599+D599)*100</f>
        <v>100</v>
      </c>
      <c r="E602" s="3" t="s">
        <v>121</v>
      </c>
      <c r="F602" s="13">
        <f>F599/SUM(F598:F600)*100</f>
        <v>15.476190476190476</v>
      </c>
      <c r="H602" s="3" t="s">
        <v>120</v>
      </c>
      <c r="I602" s="8">
        <f>I599/(I599+J599)*100</f>
        <v>51.923076923076927</v>
      </c>
      <c r="J602" s="9">
        <f>J599/(I599+J599)*100</f>
        <v>48.07692307692308</v>
      </c>
      <c r="K602" s="3" t="s">
        <v>121</v>
      </c>
      <c r="L602" s="13">
        <f>L599/SUM(L598:L600)*100</f>
        <v>39.306358381502889</v>
      </c>
      <c r="M602" s="38"/>
      <c r="N602" s="3" t="s">
        <v>120</v>
      </c>
      <c r="O602" s="8">
        <f>O599/(O599+P599)*100</f>
        <v>56.000000000000007</v>
      </c>
      <c r="P602" s="9">
        <f>P599/(O599+P599)*100</f>
        <v>44</v>
      </c>
      <c r="Q602" s="3" t="s">
        <v>121</v>
      </c>
      <c r="R602" s="13">
        <f>R599/SUM(R598:R600)*100</f>
        <v>44.892473118279568</v>
      </c>
      <c r="S602" s="38"/>
      <c r="T602" s="3" t="s">
        <v>120</v>
      </c>
      <c r="U602" s="8">
        <f>U599/(U599+V599)*100</f>
        <v>62.5</v>
      </c>
      <c r="V602" s="9">
        <f>V599/(U599+V599)*100</f>
        <v>37.5</v>
      </c>
      <c r="W602" s="3" t="s">
        <v>121</v>
      </c>
      <c r="X602" s="13">
        <f>X599/SUM(X598:X600)*100</f>
        <v>23.239436619718308</v>
      </c>
    </row>
    <row r="603" spans="2:24" ht="15" customHeight="1" x14ac:dyDescent="0.25">
      <c r="B603" s="4" t="s">
        <v>122</v>
      </c>
      <c r="C603" s="10">
        <f>C600/(C600+D600)*100</f>
        <v>42.857142857142854</v>
      </c>
      <c r="D603" s="11">
        <f>D600/(C600+D600)*100</f>
        <v>57.142857142857139</v>
      </c>
      <c r="E603" s="4" t="s">
        <v>123</v>
      </c>
      <c r="F603" s="14">
        <f>F600/SUM(F598:F600)*100</f>
        <v>9.5238095238095237</v>
      </c>
      <c r="H603" s="4" t="s">
        <v>122</v>
      </c>
      <c r="I603" s="10">
        <f>I600/(I600+J600)*100</f>
        <v>65.853658536585371</v>
      </c>
      <c r="J603" s="11">
        <f>J600/(I600+J600)*100</f>
        <v>34.146341463414636</v>
      </c>
      <c r="K603" s="4" t="s">
        <v>123</v>
      </c>
      <c r="L603" s="14">
        <f>L600/SUM(L598:L600)*100</f>
        <v>32.658959537572251</v>
      </c>
      <c r="M603" s="38"/>
      <c r="N603" s="4" t="s">
        <v>122</v>
      </c>
      <c r="O603" s="10">
        <f>O600/(O600+P600)*100</f>
        <v>38.461538461538467</v>
      </c>
      <c r="P603" s="11">
        <f>P600/(O600+P600)*100</f>
        <v>61.53846153846154</v>
      </c>
      <c r="Q603" s="4" t="s">
        <v>123</v>
      </c>
      <c r="R603" s="14">
        <f>R600/SUM(R598:R600)*100</f>
        <v>29.166666666666668</v>
      </c>
      <c r="S603" s="38"/>
      <c r="T603" s="4" t="s">
        <v>122</v>
      </c>
      <c r="U603" s="10">
        <f>U600/(U600+V600)*100</f>
        <v>53.846153846153847</v>
      </c>
      <c r="V603" s="11">
        <f>V600/(U600+V600)*100</f>
        <v>46.153846153846153</v>
      </c>
      <c r="W603" s="4" t="s">
        <v>123</v>
      </c>
      <c r="X603" s="14">
        <f>X600/SUM(X598:X600)*100</f>
        <v>26.760563380281688</v>
      </c>
    </row>
    <row r="604" spans="2:24" ht="15" customHeight="1" x14ac:dyDescent="0.25">
      <c r="B604" s="2" t="s">
        <v>124</v>
      </c>
      <c r="C604" s="40">
        <v>48</v>
      </c>
      <c r="D604" s="41"/>
      <c r="E604" s="2" t="s">
        <v>125</v>
      </c>
      <c r="F604" s="12">
        <f>SQRT(5+F598)/SQRT(5+F599)*((5+C598)/(5+D598))</f>
        <v>4.6252724418449471</v>
      </c>
      <c r="H604" s="2" t="s">
        <v>124</v>
      </c>
      <c r="I604" s="40">
        <v>6</v>
      </c>
      <c r="J604" s="41"/>
      <c r="K604" s="2" t="s">
        <v>125</v>
      </c>
      <c r="L604" s="12">
        <f>SQRT(5+L598)/SQRT(5+L599)*((5+I598)/(5+J598))</f>
        <v>0.98661682833684061</v>
      </c>
      <c r="M604" s="38"/>
      <c r="N604" s="2" t="s">
        <v>124</v>
      </c>
      <c r="O604" s="40">
        <v>18</v>
      </c>
      <c r="P604" s="41"/>
      <c r="Q604" s="2" t="s">
        <v>125</v>
      </c>
      <c r="R604" s="12">
        <f>SQRT(5+R598)/SQRT(5+R599)*((5+O598)/(5+P598))</f>
        <v>0.89432954351807648</v>
      </c>
      <c r="S604" s="38"/>
      <c r="T604" s="2" t="s">
        <v>124</v>
      </c>
      <c r="U604" s="40">
        <v>16</v>
      </c>
      <c r="V604" s="41"/>
      <c r="W604" s="2" t="s">
        <v>125</v>
      </c>
      <c r="X604" s="12">
        <f>SQRT(5+X598)/SQRT(5+X599)*((5+U598)/(5+V598))</f>
        <v>1.5427784316797404</v>
      </c>
    </row>
    <row r="605" spans="2:24" ht="15" customHeight="1" x14ac:dyDescent="0.25">
      <c r="B605" s="3" t="s">
        <v>126</v>
      </c>
      <c r="C605" s="42">
        <v>4</v>
      </c>
      <c r="D605" s="43"/>
      <c r="E605" s="3" t="s">
        <v>127</v>
      </c>
      <c r="F605" s="13">
        <f>SQRT(5+F599)/SQRT(5+F600)*((5+C599)/(5+D599))</f>
        <v>0.8678469947056513</v>
      </c>
      <c r="H605" s="3" t="s">
        <v>126</v>
      </c>
      <c r="I605" s="42">
        <v>20</v>
      </c>
      <c r="J605" s="43"/>
      <c r="K605" s="3" t="s">
        <v>127</v>
      </c>
      <c r="L605" s="13">
        <f>SQRT(5+L599)/SQRT(5+L600)*((5+I599)/(5+J599))</f>
        <v>1.165996579154017</v>
      </c>
      <c r="M605" s="38"/>
      <c r="N605" s="3" t="s">
        <v>126</v>
      </c>
      <c r="O605" s="42">
        <v>71</v>
      </c>
      <c r="P605" s="43"/>
      <c r="Q605" s="3" t="s">
        <v>127</v>
      </c>
      <c r="R605" s="13">
        <f>SQRT(5+R599)/SQRT(5+R600)*((5+O599)/(5+P599))</f>
        <v>1.5383569462083049</v>
      </c>
      <c r="S605" s="38"/>
      <c r="T605" s="3" t="s">
        <v>126</v>
      </c>
      <c r="U605" s="42">
        <v>6</v>
      </c>
      <c r="V605" s="43"/>
      <c r="W605" s="3" t="s">
        <v>127</v>
      </c>
      <c r="X605" s="13">
        <f>SQRT(5+X599)/SQRT(5+X600)*((5+U599)/(5+V599))</f>
        <v>1.175080402988822</v>
      </c>
    </row>
    <row r="606" spans="2:24" ht="15" customHeight="1" x14ac:dyDescent="0.25">
      <c r="B606" s="4" t="s">
        <v>128</v>
      </c>
      <c r="C606" s="44">
        <v>0</v>
      </c>
      <c r="D606" s="45"/>
      <c r="E606" s="4" t="s">
        <v>129</v>
      </c>
      <c r="F606" s="14">
        <f>SQRT(5+F600)/SQRT(5+F598)*((5+C600)/(5+D600))</f>
        <v>0.33878434400793161</v>
      </c>
      <c r="H606" s="4" t="s">
        <v>128</v>
      </c>
      <c r="I606" s="44">
        <v>10</v>
      </c>
      <c r="J606" s="45"/>
      <c r="K606" s="4" t="s">
        <v>129</v>
      </c>
      <c r="L606" s="14">
        <f>SQRT(5+L600)/SQRT(5+L598)*((5+I600)/(5+J600))</f>
        <v>1.811495648548521</v>
      </c>
      <c r="M606" s="38"/>
      <c r="N606" s="4" t="s">
        <v>128</v>
      </c>
      <c r="O606" s="44">
        <v>26</v>
      </c>
      <c r="P606" s="45"/>
      <c r="Q606" s="4" t="s">
        <v>129</v>
      </c>
      <c r="R606" s="14">
        <f>SQRT(5+R600)/SQRT(5+R598)*((5+O600)/(5+P600))</f>
        <v>0.705915362006309</v>
      </c>
      <c r="S606" s="38"/>
      <c r="T606" s="4" t="s">
        <v>128</v>
      </c>
      <c r="U606" s="44">
        <v>2</v>
      </c>
      <c r="V606" s="45"/>
      <c r="W606" s="4" t="s">
        <v>129</v>
      </c>
      <c r="X606" s="14">
        <f>SQRT(5+X600)/SQRT(5+X598)*((5+U600)/(5+V600))</f>
        <v>0.8406827016444971</v>
      </c>
    </row>
    <row r="607" spans="2:24" ht="15" customHeight="1" x14ac:dyDescent="0.25">
      <c r="B607" s="2" t="s">
        <v>112</v>
      </c>
      <c r="C607" s="6">
        <f>(100*F604)/(1+F604)</f>
        <v>82.223083231289223</v>
      </c>
      <c r="D607" s="7">
        <f>100-C607</f>
        <v>17.776916768710777</v>
      </c>
      <c r="E607" s="2" t="s">
        <v>130</v>
      </c>
      <c r="F607" s="7">
        <f>(C607+D609)/2</f>
        <v>78.458856157966281</v>
      </c>
      <c r="H607" s="2" t="s">
        <v>112</v>
      </c>
      <c r="I607" s="6">
        <f>(100*L604)/(1+L604)</f>
        <v>49.66316675988385</v>
      </c>
      <c r="J607" s="7">
        <f>100-I607</f>
        <v>50.33683324011615</v>
      </c>
      <c r="K607" s="2" t="s">
        <v>130</v>
      </c>
      <c r="L607" s="7">
        <f>(I607+J609)/2</f>
        <v>42.615711918719249</v>
      </c>
      <c r="M607" s="38"/>
      <c r="N607" s="2" t="s">
        <v>112</v>
      </c>
      <c r="O607" s="6">
        <f>(100*R604)/(1+R604)</f>
        <v>47.210874505877257</v>
      </c>
      <c r="P607" s="7">
        <f>100-O607</f>
        <v>52.789125494122743</v>
      </c>
      <c r="Q607" s="2" t="s">
        <v>130</v>
      </c>
      <c r="R607" s="7">
        <f>(O607+P609)/2</f>
        <v>52.915214932175616</v>
      </c>
      <c r="S607" s="38"/>
      <c r="T607" s="2" t="s">
        <v>161</v>
      </c>
      <c r="U607" s="6">
        <f>(100*X604)/(1+X604)</f>
        <v>60.672939980090696</v>
      </c>
      <c r="V607" s="7">
        <f>100-U607</f>
        <v>39.327060019909304</v>
      </c>
      <c r="W607" s="2" t="s">
        <v>130</v>
      </c>
      <c r="X607" s="7">
        <f>(U607+V609)/2</f>
        <v>57.500304340924586</v>
      </c>
    </row>
    <row r="608" spans="2:24" ht="15" customHeight="1" x14ac:dyDescent="0.25">
      <c r="B608" s="3" t="s">
        <v>162</v>
      </c>
      <c r="C608" s="8">
        <f>(100*F605)/(1+F605)</f>
        <v>46.462424233116202</v>
      </c>
      <c r="D608" s="9">
        <f t="shared" ref="D608:D609" si="227">100-C608</f>
        <v>53.537575766883798</v>
      </c>
      <c r="E608" s="3" t="s">
        <v>131</v>
      </c>
      <c r="F608" s="9">
        <f>(D607+C608)/2</f>
        <v>32.119670500913486</v>
      </c>
      <c r="H608" s="3" t="s">
        <v>162</v>
      </c>
      <c r="I608" s="8">
        <f>(100*L605)/(1+L605)</f>
        <v>53.831875376711146</v>
      </c>
      <c r="J608" s="9">
        <f t="shared" ref="J608:J609" si="228">100-I608</f>
        <v>46.168124623288854</v>
      </c>
      <c r="K608" s="3" t="s">
        <v>131</v>
      </c>
      <c r="L608" s="9">
        <f>(J607+I608)/2</f>
        <v>52.084354308413651</v>
      </c>
      <c r="M608" s="38"/>
      <c r="N608" s="3" t="s">
        <v>162</v>
      </c>
      <c r="O608" s="8">
        <f>(100*R605)/(1+R605)</f>
        <v>60.604437390345765</v>
      </c>
      <c r="P608" s="9">
        <f t="shared" ref="P608:P609" si="229">100-O608</f>
        <v>39.395562609654235</v>
      </c>
      <c r="Q608" s="3" t="s">
        <v>131</v>
      </c>
      <c r="R608" s="9">
        <f>(P607+O608)/2</f>
        <v>56.696781442234254</v>
      </c>
      <c r="S608" s="38"/>
      <c r="T608" s="3" t="s">
        <v>162</v>
      </c>
      <c r="U608" s="8">
        <f>(100*X605)/(1+X605)</f>
        <v>54.024688070110884</v>
      </c>
      <c r="V608" s="9">
        <f t="shared" ref="V608:V609" si="230">100-U608</f>
        <v>45.975311929889116</v>
      </c>
      <c r="W608" s="3" t="s">
        <v>131</v>
      </c>
      <c r="X608" s="9">
        <f>(V607+U608)/2</f>
        <v>46.67587404501009</v>
      </c>
    </row>
    <row r="609" spans="2:24" ht="15" customHeight="1" x14ac:dyDescent="0.25">
      <c r="B609" s="4" t="s">
        <v>132</v>
      </c>
      <c r="C609" s="10">
        <f>(100*F606)/(1+F606)</f>
        <v>25.305370915356661</v>
      </c>
      <c r="D609" s="11">
        <f t="shared" si="227"/>
        <v>74.694629084643339</v>
      </c>
      <c r="E609" s="4" t="s">
        <v>133</v>
      </c>
      <c r="F609" s="11">
        <f>(D608+C609)/2</f>
        <v>39.421473341120233</v>
      </c>
      <c r="H609" s="4" t="s">
        <v>132</v>
      </c>
      <c r="I609" s="10">
        <f>(100*L606)/(1+L606)</f>
        <v>64.431742922445352</v>
      </c>
      <c r="J609" s="11">
        <f t="shared" si="228"/>
        <v>35.568257077554648</v>
      </c>
      <c r="K609" s="4" t="s">
        <v>133</v>
      </c>
      <c r="L609" s="11">
        <f>(J608+I609)/2</f>
        <v>55.299933772867107</v>
      </c>
      <c r="M609" s="38"/>
      <c r="N609" s="4" t="s">
        <v>132</v>
      </c>
      <c r="O609" s="10">
        <f>(100*R606)/(1+R606)</f>
        <v>41.380444641526026</v>
      </c>
      <c r="P609" s="11">
        <f t="shared" si="229"/>
        <v>58.619555358473974</v>
      </c>
      <c r="Q609" s="4" t="s">
        <v>133</v>
      </c>
      <c r="R609" s="11">
        <f>(P608+O609)/2</f>
        <v>40.38800362559013</v>
      </c>
      <c r="S609" s="38"/>
      <c r="T609" s="4" t="s">
        <v>132</v>
      </c>
      <c r="U609" s="10">
        <f>(100*X606)/(1+X606)</f>
        <v>45.672331298241517</v>
      </c>
      <c r="V609" s="11">
        <f t="shared" si="230"/>
        <v>54.327668701758483</v>
      </c>
      <c r="W609" s="4" t="s">
        <v>133</v>
      </c>
      <c r="X609" s="11">
        <f>(V608+U609)/2</f>
        <v>45.823821614065317</v>
      </c>
    </row>
    <row r="610" spans="2:24" ht="15" customHeight="1" x14ac:dyDescent="0.25">
      <c r="B610" s="46" t="s">
        <v>134</v>
      </c>
      <c r="C610" s="49">
        <f>SUM(C598:D600, C604:C606)</f>
        <v>84</v>
      </c>
      <c r="D610" s="50"/>
      <c r="E610" s="5" t="s">
        <v>135</v>
      </c>
      <c r="F610" s="15">
        <f>SQRT(((50-D607)^2+(50-D608)^2+(50-D609)^2)/2)</f>
        <v>28.815501391309756</v>
      </c>
      <c r="H610" s="46" t="s">
        <v>134</v>
      </c>
      <c r="I610" s="49">
        <f>SUM(I598:J600, I604:I606)</f>
        <v>173</v>
      </c>
      <c r="J610" s="50"/>
      <c r="K610" s="5" t="s">
        <v>135</v>
      </c>
      <c r="L610" s="15">
        <f>SQRT(((50-J607)^2+(50-J608)^2+(50-J609)^2)/2)</f>
        <v>10.561058879531064</v>
      </c>
      <c r="M610" s="38"/>
      <c r="N610" s="46" t="s">
        <v>134</v>
      </c>
      <c r="O610" s="49">
        <f>SUM(O598:P600, O604:O606)</f>
        <v>372</v>
      </c>
      <c r="P610" s="50"/>
      <c r="Q610" s="5" t="s">
        <v>135</v>
      </c>
      <c r="R610" s="15">
        <f>SQRT(((50-P607)^2+(50-P608)^2+(50-P609)^2)/2)</f>
        <v>9.8623031784042752</v>
      </c>
      <c r="S610" s="38"/>
      <c r="T610" s="46" t="s">
        <v>134</v>
      </c>
      <c r="U610" s="49">
        <f>SUM(U598:V600, U604:U606)</f>
        <v>71</v>
      </c>
      <c r="V610" s="50"/>
      <c r="W610" s="5" t="s">
        <v>135</v>
      </c>
      <c r="X610" s="15">
        <f>SQRT(((50-V607)^2+(50-V608)^2+(50-V609)^2)/2)</f>
        <v>8.6266586310254336</v>
      </c>
    </row>
    <row r="611" spans="2:24" ht="15" customHeight="1" x14ac:dyDescent="0.25">
      <c r="B611" s="47"/>
      <c r="C611" s="51"/>
      <c r="D611" s="52"/>
      <c r="E611" s="5" t="s">
        <v>136</v>
      </c>
      <c r="F611" s="15">
        <f>SQRT(((50-F607)^2+(50-F608)^2+(50-F609)^2)/2)</f>
        <v>24.915034648664935</v>
      </c>
      <c r="H611" s="47"/>
      <c r="I611" s="51"/>
      <c r="J611" s="52"/>
      <c r="K611" s="5" t="s">
        <v>136</v>
      </c>
      <c r="L611" s="15">
        <f>SQRT(((50-L607)^2+(50-L608)^2+(50-L609)^2)/2)</f>
        <v>6.5939950465224371</v>
      </c>
      <c r="M611" s="38"/>
      <c r="N611" s="47"/>
      <c r="O611" s="51"/>
      <c r="P611" s="52"/>
      <c r="Q611" s="5" t="s">
        <v>136</v>
      </c>
      <c r="R611" s="15">
        <f>SQRT(((50-R607)^2+(50-R608)^2+(50-R609)^2)/2)</f>
        <v>8.5362706754033191</v>
      </c>
      <c r="S611" s="38"/>
      <c r="T611" s="47"/>
      <c r="U611" s="51"/>
      <c r="V611" s="52"/>
      <c r="W611" s="5" t="s">
        <v>136</v>
      </c>
      <c r="X611" s="15">
        <f>SQRT(((50-X607)^2+(50-X608)^2+(50-X609)^2)/2)</f>
        <v>6.5094102836692427</v>
      </c>
    </row>
    <row r="612" spans="2:24" ht="15" customHeight="1" x14ac:dyDescent="0.25">
      <c r="B612" s="48"/>
      <c r="C612" s="53"/>
      <c r="D612" s="54"/>
      <c r="E612" s="5" t="s">
        <v>137</v>
      </c>
      <c r="F612" s="15">
        <f>SQRT(((2*F610^2)+(2*F611^2))/4)</f>
        <v>26.935961760968816</v>
      </c>
      <c r="H612" s="48"/>
      <c r="I612" s="53"/>
      <c r="J612" s="54"/>
      <c r="K612" s="5" t="s">
        <v>137</v>
      </c>
      <c r="L612" s="15">
        <f>SQRT(((2*L610^2)+(2*L611^2))/4)</f>
        <v>8.8038836694519187</v>
      </c>
      <c r="M612" s="38"/>
      <c r="N612" s="48"/>
      <c r="O612" s="53"/>
      <c r="P612" s="54"/>
      <c r="Q612" s="5" t="s">
        <v>137</v>
      </c>
      <c r="R612" s="15">
        <f>SQRT(((2*R610^2)+(2*R611^2))/4)</f>
        <v>9.2231486225289068</v>
      </c>
      <c r="S612" s="38"/>
      <c r="T612" s="48"/>
      <c r="U612" s="53"/>
      <c r="V612" s="54"/>
      <c r="W612" s="5" t="s">
        <v>137</v>
      </c>
      <c r="X612" s="15">
        <f>SQRT(((2*X610^2)+(2*X611^2))/4)</f>
        <v>7.6417164752882742</v>
      </c>
    </row>
    <row r="614" spans="2:24" ht="15" customHeight="1" x14ac:dyDescent="0.25">
      <c r="B614" s="39" t="s">
        <v>360</v>
      </c>
      <c r="C614" s="39"/>
      <c r="D614" s="39"/>
      <c r="E614" s="39"/>
      <c r="F614" s="39"/>
      <c r="G614" s="38"/>
      <c r="H614" s="39" t="s">
        <v>361</v>
      </c>
      <c r="I614" s="39"/>
      <c r="J614" s="39"/>
      <c r="K614" s="39"/>
      <c r="L614" s="39"/>
      <c r="M614" s="38"/>
      <c r="N614" s="39" t="s">
        <v>362</v>
      </c>
      <c r="O614" s="39"/>
      <c r="P614" s="39"/>
      <c r="Q614" s="39"/>
      <c r="R614" s="39"/>
      <c r="S614" s="38"/>
      <c r="T614" s="39" t="s">
        <v>363</v>
      </c>
      <c r="U614" s="39"/>
      <c r="V614" s="39"/>
      <c r="W614" s="39"/>
      <c r="X614" s="39"/>
    </row>
    <row r="615" spans="2:24" ht="15" customHeight="1" x14ac:dyDescent="0.25">
      <c r="B615" s="2" t="s">
        <v>112</v>
      </c>
      <c r="C615" s="33">
        <v>37</v>
      </c>
      <c r="D615" s="34">
        <v>24</v>
      </c>
      <c r="E615" s="2" t="s">
        <v>113</v>
      </c>
      <c r="F615" s="16">
        <f>C615+D615+C617+D617+C621*2</f>
        <v>158</v>
      </c>
      <c r="G615" s="38"/>
      <c r="H615" s="2" t="s">
        <v>112</v>
      </c>
      <c r="I615" s="33">
        <f>U598+C615</f>
        <v>44</v>
      </c>
      <c r="J615" s="34">
        <f t="shared" ref="J615:J617" si="231">V598+D615</f>
        <v>30</v>
      </c>
      <c r="K615" s="2" t="s">
        <v>113</v>
      </c>
      <c r="L615" s="16">
        <f>I615+J615+I617+J617+I621*2</f>
        <v>229</v>
      </c>
      <c r="M615" s="38"/>
      <c r="N615" s="2" t="s">
        <v>112</v>
      </c>
      <c r="O615" s="33">
        <v>15</v>
      </c>
      <c r="P615" s="34">
        <v>9</v>
      </c>
      <c r="Q615" s="2" t="s">
        <v>113</v>
      </c>
      <c r="R615" s="16">
        <f>O615+P615+O617+P617+O621*2</f>
        <v>62</v>
      </c>
      <c r="S615" s="38"/>
      <c r="T615" s="2" t="s">
        <v>112</v>
      </c>
      <c r="U615" s="33">
        <v>10</v>
      </c>
      <c r="V615" s="34">
        <v>2</v>
      </c>
      <c r="W615" s="2" t="s">
        <v>113</v>
      </c>
      <c r="X615" s="16">
        <f>U615+V615+U617+V617+U621*2</f>
        <v>31</v>
      </c>
    </row>
    <row r="616" spans="2:24" ht="15" customHeight="1" x14ac:dyDescent="0.25">
      <c r="B616" s="3" t="s">
        <v>114</v>
      </c>
      <c r="C616" s="35">
        <v>16</v>
      </c>
      <c r="D616" s="36">
        <v>8</v>
      </c>
      <c r="E616" s="3" t="s">
        <v>115</v>
      </c>
      <c r="F616" s="17">
        <f>SUM(C615:D616)+C622*2</f>
        <v>135</v>
      </c>
      <c r="G616" s="38"/>
      <c r="H616" s="3" t="s">
        <v>114</v>
      </c>
      <c r="I616" s="35">
        <f t="shared" ref="I616:I617" si="232">U599+C616</f>
        <v>21</v>
      </c>
      <c r="J616" s="36">
        <f t="shared" si="231"/>
        <v>11</v>
      </c>
      <c r="K616" s="3" t="s">
        <v>115</v>
      </c>
      <c r="L616" s="17">
        <f>SUM(I615:J616)+I622*2</f>
        <v>168</v>
      </c>
      <c r="M616" s="38"/>
      <c r="N616" s="3" t="s">
        <v>114</v>
      </c>
      <c r="O616" s="35">
        <v>6</v>
      </c>
      <c r="P616" s="36">
        <v>5</v>
      </c>
      <c r="Q616" s="3" t="s">
        <v>115</v>
      </c>
      <c r="R616" s="17">
        <f>SUM(O615:P616)+O622*2</f>
        <v>43</v>
      </c>
      <c r="S616" s="38"/>
      <c r="T616" s="3" t="s">
        <v>114</v>
      </c>
      <c r="U616" s="35">
        <v>9</v>
      </c>
      <c r="V616" s="36">
        <v>10</v>
      </c>
      <c r="W616" s="3" t="s">
        <v>115</v>
      </c>
      <c r="X616" s="17">
        <f>SUM(U615:V616)+U622*2</f>
        <v>53</v>
      </c>
    </row>
    <row r="617" spans="2:24" ht="15" customHeight="1" x14ac:dyDescent="0.25">
      <c r="B617" s="4" t="s">
        <v>116</v>
      </c>
      <c r="C617" s="31">
        <v>21</v>
      </c>
      <c r="D617" s="32">
        <v>20</v>
      </c>
      <c r="E617" s="4" t="s">
        <v>117</v>
      </c>
      <c r="F617" s="18">
        <f>SUM(C616:D617)+C623*2</f>
        <v>95</v>
      </c>
      <c r="G617" s="38"/>
      <c r="H617" s="4" t="s">
        <v>116</v>
      </c>
      <c r="I617" s="31">
        <f t="shared" si="232"/>
        <v>35</v>
      </c>
      <c r="J617" s="32">
        <f t="shared" si="231"/>
        <v>32</v>
      </c>
      <c r="K617" s="4" t="s">
        <v>117</v>
      </c>
      <c r="L617" s="18">
        <f>SUM(I616:J617)+I623*2</f>
        <v>133</v>
      </c>
      <c r="M617" s="38"/>
      <c r="N617" s="4" t="s">
        <v>116</v>
      </c>
      <c r="O617" s="31">
        <v>6</v>
      </c>
      <c r="P617" s="32">
        <v>10</v>
      </c>
      <c r="Q617" s="4" t="s">
        <v>117</v>
      </c>
      <c r="R617" s="18">
        <f>SUM(O616:P617)+O623*2</f>
        <v>37</v>
      </c>
      <c r="S617" s="38"/>
      <c r="T617" s="4" t="s">
        <v>116</v>
      </c>
      <c r="U617" s="31">
        <v>7</v>
      </c>
      <c r="V617" s="32">
        <v>6</v>
      </c>
      <c r="W617" s="4" t="s">
        <v>117</v>
      </c>
      <c r="X617" s="18">
        <f>SUM(U616:V617)+U623*2</f>
        <v>58</v>
      </c>
    </row>
    <row r="618" spans="2:24" ht="15" customHeight="1" x14ac:dyDescent="0.25">
      <c r="B618" s="2" t="s">
        <v>118</v>
      </c>
      <c r="C618" s="6">
        <f>C615/(C615+D615)*100</f>
        <v>60.655737704918032</v>
      </c>
      <c r="D618" s="7">
        <f>D615/(C615+D615)*100</f>
        <v>39.344262295081968</v>
      </c>
      <c r="E618" s="2" t="s">
        <v>119</v>
      </c>
      <c r="F618" s="12">
        <f>F615/SUM(F615:F617)*100</f>
        <v>40.72164948453608</v>
      </c>
      <c r="G618" s="38"/>
      <c r="H618" s="2" t="s">
        <v>118</v>
      </c>
      <c r="I618" s="6">
        <f>I615/(I615+J615)*100</f>
        <v>59.45945945945946</v>
      </c>
      <c r="J618" s="7">
        <f>J615/(I615+J615)*100</f>
        <v>40.54054054054054</v>
      </c>
      <c r="K618" s="2" t="s">
        <v>119</v>
      </c>
      <c r="L618" s="12">
        <f>L615/SUM(L615:L617)*100</f>
        <v>43.20754716981132</v>
      </c>
      <c r="M618" s="38"/>
      <c r="N618" s="2" t="s">
        <v>118</v>
      </c>
      <c r="O618" s="6">
        <f>O615/(O615+P615)*100</f>
        <v>62.5</v>
      </c>
      <c r="P618" s="7">
        <f>P615/(O615+P615)*100</f>
        <v>37.5</v>
      </c>
      <c r="Q618" s="2" t="s">
        <v>119</v>
      </c>
      <c r="R618" s="12">
        <f>R615/SUM(R615:R617)*100</f>
        <v>43.661971830985912</v>
      </c>
      <c r="S618" s="38"/>
      <c r="T618" s="2" t="s">
        <v>118</v>
      </c>
      <c r="U618" s="6">
        <f>U615/(U615+V615)*100</f>
        <v>83.333333333333343</v>
      </c>
      <c r="V618" s="7">
        <f>V615/(U615+V615)*100</f>
        <v>16.666666666666664</v>
      </c>
      <c r="W618" s="2" t="s">
        <v>119</v>
      </c>
      <c r="X618" s="12">
        <f>X615/SUM(X615:X617)*100</f>
        <v>21.830985915492956</v>
      </c>
    </row>
    <row r="619" spans="2:24" ht="15" customHeight="1" x14ac:dyDescent="0.25">
      <c r="B619" s="3" t="s">
        <v>120</v>
      </c>
      <c r="C619" s="8">
        <f>C616/(C616+D616)*100</f>
        <v>66.666666666666657</v>
      </c>
      <c r="D619" s="9">
        <f>D616/(C616+D616)*100</f>
        <v>33.333333333333329</v>
      </c>
      <c r="E619" s="3" t="s">
        <v>121</v>
      </c>
      <c r="F619" s="13">
        <f>F616/SUM(F615:F617)*100</f>
        <v>34.793814432989691</v>
      </c>
      <c r="G619" s="38"/>
      <c r="H619" s="3" t="s">
        <v>120</v>
      </c>
      <c r="I619" s="8">
        <f>I616/(I616+J616)*100</f>
        <v>65.625</v>
      </c>
      <c r="J619" s="9">
        <f>J616/(I616+J616)*100</f>
        <v>34.375</v>
      </c>
      <c r="K619" s="3" t="s">
        <v>121</v>
      </c>
      <c r="L619" s="13">
        <f>L616/SUM(L615:L617)*100</f>
        <v>31.69811320754717</v>
      </c>
      <c r="M619" s="38"/>
      <c r="N619" s="3" t="s">
        <v>120</v>
      </c>
      <c r="O619" s="8">
        <f>O616/(O616+P616)*100</f>
        <v>54.54545454545454</v>
      </c>
      <c r="P619" s="9">
        <f>P616/(O616+P616)*100</f>
        <v>45.454545454545453</v>
      </c>
      <c r="Q619" s="3" t="s">
        <v>121</v>
      </c>
      <c r="R619" s="13">
        <f>R616/SUM(R615:R617)*100</f>
        <v>30.281690140845068</v>
      </c>
      <c r="S619" s="38"/>
      <c r="T619" s="3" t="s">
        <v>120</v>
      </c>
      <c r="U619" s="8">
        <f>U616/(U616+V616)*100</f>
        <v>47.368421052631575</v>
      </c>
      <c r="V619" s="9">
        <f>V616/(U616+V616)*100</f>
        <v>52.631578947368418</v>
      </c>
      <c r="W619" s="3" t="s">
        <v>121</v>
      </c>
      <c r="X619" s="13">
        <f>X616/SUM(X615:X617)*100</f>
        <v>37.323943661971832</v>
      </c>
    </row>
    <row r="620" spans="2:24" ht="15" customHeight="1" x14ac:dyDescent="0.25">
      <c r="B620" s="4" t="s">
        <v>122</v>
      </c>
      <c r="C620" s="10">
        <f>C617/(C617+D617)*100</f>
        <v>51.219512195121951</v>
      </c>
      <c r="D620" s="11">
        <f>D617/(C617+D617)*100</f>
        <v>48.780487804878049</v>
      </c>
      <c r="E620" s="4" t="s">
        <v>123</v>
      </c>
      <c r="F620" s="14">
        <f>F617/SUM(F615:F617)*100</f>
        <v>24.484536082474225</v>
      </c>
      <c r="G620" s="38"/>
      <c r="H620" s="4" t="s">
        <v>122</v>
      </c>
      <c r="I620" s="10">
        <f>I617/(I617+J617)*100</f>
        <v>52.238805970149251</v>
      </c>
      <c r="J620" s="11">
        <f>J617/(I617+J617)*100</f>
        <v>47.761194029850742</v>
      </c>
      <c r="K620" s="4" t="s">
        <v>123</v>
      </c>
      <c r="L620" s="14">
        <f>L617/SUM(L615:L617)*100</f>
        <v>25.09433962264151</v>
      </c>
      <c r="M620" s="38"/>
      <c r="N620" s="4" t="s">
        <v>122</v>
      </c>
      <c r="O620" s="10">
        <f>O617/(O617+P617)*100</f>
        <v>37.5</v>
      </c>
      <c r="P620" s="11">
        <f>P617/(O617+P617)*100</f>
        <v>62.5</v>
      </c>
      <c r="Q620" s="4" t="s">
        <v>123</v>
      </c>
      <c r="R620" s="14">
        <f>R617/SUM(R615:R617)*100</f>
        <v>26.056338028169012</v>
      </c>
      <c r="S620" s="38"/>
      <c r="T620" s="4" t="s">
        <v>122</v>
      </c>
      <c r="U620" s="10">
        <f>U617/(U617+V617)*100</f>
        <v>53.846153846153847</v>
      </c>
      <c r="V620" s="11">
        <f>V617/(U617+V617)*100</f>
        <v>46.153846153846153</v>
      </c>
      <c r="W620" s="4" t="s">
        <v>123</v>
      </c>
      <c r="X620" s="14">
        <f>X617/SUM(X615:X617)*100</f>
        <v>40.845070422535215</v>
      </c>
    </row>
    <row r="621" spans="2:24" ht="15" customHeight="1" x14ac:dyDescent="0.25">
      <c r="B621" s="2" t="s">
        <v>124</v>
      </c>
      <c r="C621" s="40">
        <v>28</v>
      </c>
      <c r="D621" s="41"/>
      <c r="E621" s="2" t="s">
        <v>125</v>
      </c>
      <c r="F621" s="12">
        <f>SQRT(5+F615)/SQRT(5+F616)*((5+C615)/(5+D615))</f>
        <v>1.5627196635129676</v>
      </c>
      <c r="G621" s="38"/>
      <c r="H621" s="2" t="s">
        <v>124</v>
      </c>
      <c r="I621" s="40">
        <f t="shared" ref="I621:J621" si="233">U604+C621</f>
        <v>44</v>
      </c>
      <c r="J621" s="41">
        <f t="shared" si="233"/>
        <v>0</v>
      </c>
      <c r="K621" s="2" t="s">
        <v>125</v>
      </c>
      <c r="L621" s="12">
        <f>SQRT(5+L615)/SQRT(5+L616)*((5+I615)/(5+J615))</f>
        <v>1.6282193543549204</v>
      </c>
      <c r="M621" s="38"/>
      <c r="N621" s="2" t="s">
        <v>124</v>
      </c>
      <c r="O621" s="40">
        <v>11</v>
      </c>
      <c r="P621" s="41"/>
      <c r="Q621" s="2" t="s">
        <v>125</v>
      </c>
      <c r="R621" s="12">
        <f>SQRT(5+R615)/SQRT(5+R616)*((5+O615)/(5+P615))</f>
        <v>1.6877912950902174</v>
      </c>
      <c r="S621" s="38"/>
      <c r="T621" s="2" t="s">
        <v>124</v>
      </c>
      <c r="U621" s="40">
        <v>3</v>
      </c>
      <c r="V621" s="41"/>
      <c r="W621" s="2" t="s">
        <v>125</v>
      </c>
      <c r="X621" s="12">
        <f>SQRT(5+X615)/SQRT(5+X616)*((5+U615)/(5+V615))</f>
        <v>1.6882255653392897</v>
      </c>
    </row>
    <row r="622" spans="2:24" ht="15" customHeight="1" x14ac:dyDescent="0.25">
      <c r="B622" s="3" t="s">
        <v>126</v>
      </c>
      <c r="C622" s="42">
        <v>25</v>
      </c>
      <c r="D622" s="43"/>
      <c r="E622" s="3" t="s">
        <v>127</v>
      </c>
      <c r="F622" s="13">
        <f>SQRT(5+F616)/SQRT(5+F617)*((5+C616)/(5+D616))</f>
        <v>1.9113488530014144</v>
      </c>
      <c r="G622" s="38"/>
      <c r="H622" s="3" t="s">
        <v>126</v>
      </c>
      <c r="I622" s="42">
        <f t="shared" ref="I622:J622" si="234">U605+C622</f>
        <v>31</v>
      </c>
      <c r="J622" s="43">
        <f t="shared" si="234"/>
        <v>0</v>
      </c>
      <c r="K622" s="3" t="s">
        <v>127</v>
      </c>
      <c r="L622" s="13">
        <f>SQRT(5+L616)/SQRT(5+L617)*((5+I616)/(5+J616))</f>
        <v>1.8194363775312559</v>
      </c>
      <c r="M622" s="38"/>
      <c r="N622" s="3" t="s">
        <v>126</v>
      </c>
      <c r="O622" s="42">
        <v>4</v>
      </c>
      <c r="P622" s="43"/>
      <c r="Q622" s="3" t="s">
        <v>127</v>
      </c>
      <c r="R622" s="13">
        <f>SQRT(5+R616)/SQRT(5+R617)*((5+O616)/(5+P616))</f>
        <v>1.1759494644146673</v>
      </c>
      <c r="S622" s="38"/>
      <c r="T622" s="3" t="s">
        <v>126</v>
      </c>
      <c r="U622" s="42">
        <v>11</v>
      </c>
      <c r="V622" s="43"/>
      <c r="W622" s="3" t="s">
        <v>127</v>
      </c>
      <c r="X622" s="13">
        <f>SQRT(5+X616)/SQRT(5+X617)*((5+U616)/(5+V616))</f>
        <v>0.89553074131599497</v>
      </c>
    </row>
    <row r="623" spans="2:24" ht="15" customHeight="1" x14ac:dyDescent="0.25">
      <c r="B623" s="4" t="s">
        <v>128</v>
      </c>
      <c r="C623" s="44">
        <v>15</v>
      </c>
      <c r="D623" s="45"/>
      <c r="E623" s="4" t="s">
        <v>129</v>
      </c>
      <c r="F623" s="14">
        <f>SQRT(5+F617)/SQRT(5+F615)*((5+C617)/(5+D617))</f>
        <v>0.81459086798747571</v>
      </c>
      <c r="G623" s="38"/>
      <c r="H623" s="4" t="s">
        <v>128</v>
      </c>
      <c r="I623" s="44">
        <f t="shared" ref="I623:J623" si="235">U606+C623</f>
        <v>17</v>
      </c>
      <c r="J623" s="45">
        <f t="shared" si="235"/>
        <v>0</v>
      </c>
      <c r="K623" s="4" t="s">
        <v>129</v>
      </c>
      <c r="L623" s="14">
        <f>SQRT(5+L617)/SQRT(5+L615)*((5+I617)/(5+J617))</f>
        <v>0.83021367328465345</v>
      </c>
      <c r="M623" s="38"/>
      <c r="N623" s="4" t="s">
        <v>128</v>
      </c>
      <c r="O623" s="44">
        <v>5</v>
      </c>
      <c r="P623" s="45"/>
      <c r="Q623" s="4" t="s">
        <v>129</v>
      </c>
      <c r="R623" s="14">
        <f>SQRT(5+R617)/SQRT(5+R615)*((5+O617)/(5+P617))</f>
        <v>0.58061555943730658</v>
      </c>
      <c r="S623" s="38"/>
      <c r="T623" s="4" t="s">
        <v>128</v>
      </c>
      <c r="U623" s="44">
        <v>13</v>
      </c>
      <c r="V623" s="45"/>
      <c r="W623" s="4" t="s">
        <v>129</v>
      </c>
      <c r="X623" s="14">
        <f>SQRT(5+X617)/SQRT(5+X615)*((5+U617)/(5+V617))</f>
        <v>1.443137078762504</v>
      </c>
    </row>
    <row r="624" spans="2:24" ht="15" customHeight="1" x14ac:dyDescent="0.25">
      <c r="B624" s="2" t="s">
        <v>112</v>
      </c>
      <c r="C624" s="6">
        <f>(100*F621)/(1+F621)</f>
        <v>60.97895473166178</v>
      </c>
      <c r="D624" s="7">
        <f>100-C624</f>
        <v>39.02104526833822</v>
      </c>
      <c r="E624" s="2" t="s">
        <v>130</v>
      </c>
      <c r="F624" s="7">
        <f>(C624+D626)/2</f>
        <v>58.043897969442732</v>
      </c>
      <c r="G624" s="38"/>
      <c r="H624" s="2" t="s">
        <v>112</v>
      </c>
      <c r="I624" s="6">
        <f>(100*L621)/(1+L621)</f>
        <v>61.951425464430329</v>
      </c>
      <c r="J624" s="7">
        <f>100-I624</f>
        <v>38.048574535569671</v>
      </c>
      <c r="K624" s="2" t="s">
        <v>130</v>
      </c>
      <c r="L624" s="7">
        <f>(I624+J626)/2</f>
        <v>58.294927275217589</v>
      </c>
      <c r="M624" s="38"/>
      <c r="N624" s="2" t="s">
        <v>112</v>
      </c>
      <c r="O624" s="6">
        <f>(100*R621)/(1+R621)</f>
        <v>62.794730311587145</v>
      </c>
      <c r="P624" s="7">
        <f>100-O624</f>
        <v>37.205269688412855</v>
      </c>
      <c r="Q624" s="2" t="s">
        <v>130</v>
      </c>
      <c r="R624" s="7">
        <f>(O624+P626)/2</f>
        <v>63.030610635042066</v>
      </c>
      <c r="S624" s="38"/>
      <c r="T624" s="2" t="s">
        <v>161</v>
      </c>
      <c r="U624" s="6">
        <f>(100*X621)/(1+X621)</f>
        <v>62.800740648644684</v>
      </c>
      <c r="V624" s="7">
        <f>100-U624</f>
        <v>37.199259351355316</v>
      </c>
      <c r="W624" s="2" t="s">
        <v>130</v>
      </c>
      <c r="X624" s="7">
        <f>(U624+V626)/2</f>
        <v>51.865861366407451</v>
      </c>
    </row>
    <row r="625" spans="2:24" ht="15" customHeight="1" x14ac:dyDescent="0.25">
      <c r="B625" s="3" t="s">
        <v>162</v>
      </c>
      <c r="C625" s="8">
        <f>(100*F622)/(1+F622)</f>
        <v>65.651660089821789</v>
      </c>
      <c r="D625" s="9">
        <f t="shared" ref="D625:D626" si="236">100-C625</f>
        <v>34.348339910178211</v>
      </c>
      <c r="E625" s="3" t="s">
        <v>131</v>
      </c>
      <c r="F625" s="9">
        <f>(D624+C625)/2</f>
        <v>52.336352679080008</v>
      </c>
      <c r="G625" s="38"/>
      <c r="H625" s="3" t="s">
        <v>162</v>
      </c>
      <c r="I625" s="8">
        <f>(100*L622)/(1+L622)</f>
        <v>64.531918224180103</v>
      </c>
      <c r="J625" s="9">
        <f t="shared" ref="J625:J626" si="237">100-I625</f>
        <v>35.468081775819897</v>
      </c>
      <c r="K625" s="3" t="s">
        <v>131</v>
      </c>
      <c r="L625" s="9">
        <f>(J624+I625)/2</f>
        <v>51.290246379874887</v>
      </c>
      <c r="M625" s="38"/>
      <c r="N625" s="3" t="s">
        <v>162</v>
      </c>
      <c r="O625" s="8">
        <f>(100*R622)/(1+R622)</f>
        <v>54.043050339452577</v>
      </c>
      <c r="P625" s="9">
        <f t="shared" ref="P625:P626" si="238">100-O625</f>
        <v>45.956949660547423</v>
      </c>
      <c r="Q625" s="3" t="s">
        <v>131</v>
      </c>
      <c r="R625" s="9">
        <f>(P624+O625)/2</f>
        <v>45.624160013932716</v>
      </c>
      <c r="S625" s="38"/>
      <c r="T625" s="3" t="s">
        <v>162</v>
      </c>
      <c r="U625" s="8">
        <f>(100*X622)/(1+X622)</f>
        <v>47.244326973787935</v>
      </c>
      <c r="V625" s="9">
        <f t="shared" ref="V625:V626" si="239">100-U625</f>
        <v>52.755673026212065</v>
      </c>
      <c r="W625" s="3" t="s">
        <v>131</v>
      </c>
      <c r="X625" s="9">
        <f>(V624+U625)/2</f>
        <v>42.221793162571629</v>
      </c>
    </row>
    <row r="626" spans="2:24" ht="15" customHeight="1" x14ac:dyDescent="0.25">
      <c r="B626" s="4" t="s">
        <v>132</v>
      </c>
      <c r="C626" s="10">
        <f>(100*F623)/(1+F623)</f>
        <v>44.891158792776316</v>
      </c>
      <c r="D626" s="11">
        <f t="shared" si="236"/>
        <v>55.108841207223684</v>
      </c>
      <c r="E626" s="4" t="s">
        <v>133</v>
      </c>
      <c r="F626" s="11">
        <f>(D625+C626)/2</f>
        <v>39.619749351477267</v>
      </c>
      <c r="G626" s="38"/>
      <c r="H626" s="4" t="s">
        <v>132</v>
      </c>
      <c r="I626" s="10">
        <f>(100*L623)/(1+L623)</f>
        <v>45.361570913995145</v>
      </c>
      <c r="J626" s="11">
        <f t="shared" si="237"/>
        <v>54.638429086004855</v>
      </c>
      <c r="K626" s="4" t="s">
        <v>133</v>
      </c>
      <c r="L626" s="11">
        <f>(J625+I626)/2</f>
        <v>40.414826344907524</v>
      </c>
      <c r="M626" s="38"/>
      <c r="N626" s="4" t="s">
        <v>132</v>
      </c>
      <c r="O626" s="10">
        <f>(100*R623)/(1+R623)</f>
        <v>36.733509041503019</v>
      </c>
      <c r="P626" s="11">
        <f t="shared" si="238"/>
        <v>63.266490958496981</v>
      </c>
      <c r="Q626" s="4" t="s">
        <v>133</v>
      </c>
      <c r="R626" s="11">
        <f>(P625+O626)/2</f>
        <v>41.345229351025225</v>
      </c>
      <c r="S626" s="38"/>
      <c r="T626" s="4" t="s">
        <v>132</v>
      </c>
      <c r="U626" s="10">
        <f>(100*X623)/(1+X623)</f>
        <v>59.069017915829782</v>
      </c>
      <c r="V626" s="11">
        <f t="shared" si="239"/>
        <v>40.930982084170218</v>
      </c>
      <c r="W626" s="4" t="s">
        <v>133</v>
      </c>
      <c r="X626" s="11">
        <f>(V625+U626)/2</f>
        <v>55.912345471020927</v>
      </c>
    </row>
    <row r="627" spans="2:24" ht="15" customHeight="1" x14ac:dyDescent="0.25">
      <c r="B627" s="46" t="s">
        <v>134</v>
      </c>
      <c r="C627" s="49">
        <f>SUM(C615:D617, C621:C623)</f>
        <v>194</v>
      </c>
      <c r="D627" s="50"/>
      <c r="E627" s="5" t="s">
        <v>135</v>
      </c>
      <c r="F627" s="15">
        <f>SQRT(((50-D624)^2+(50-D625)^2+(50-D626)^2)/2)</f>
        <v>13.993072733460394</v>
      </c>
      <c r="G627" s="38"/>
      <c r="H627" s="46" t="s">
        <v>134</v>
      </c>
      <c r="I627" s="49">
        <f>SUM(I615:J617, I621:I623)</f>
        <v>265</v>
      </c>
      <c r="J627" s="50"/>
      <c r="K627" s="5" t="s">
        <v>135</v>
      </c>
      <c r="L627" s="15">
        <f>SQRT(((50-J624)^2+(50-J625)^2+(50-J626)^2)/2)</f>
        <v>13.702704884291776</v>
      </c>
      <c r="M627" s="38"/>
      <c r="N627" s="46" t="s">
        <v>134</v>
      </c>
      <c r="O627" s="49">
        <f>SUM(O615:P617, O621:O623)</f>
        <v>71</v>
      </c>
      <c r="P627" s="50"/>
      <c r="Q627" s="5" t="s">
        <v>135</v>
      </c>
      <c r="R627" s="15">
        <f>SQRT(((50-P624)^2+(50-P625)^2+(50-P626)^2)/2)</f>
        <v>13.342622720917291</v>
      </c>
      <c r="S627" s="38"/>
      <c r="T627" s="46" t="s">
        <v>134</v>
      </c>
      <c r="U627" s="49">
        <f>SUM(U615:V617, U621:U623)</f>
        <v>71</v>
      </c>
      <c r="V627" s="50"/>
      <c r="W627" s="5" t="s">
        <v>135</v>
      </c>
      <c r="X627" s="15">
        <f>SQRT(((50-V624)^2+(50-V625)^2+(50-V626)^2)/2)</f>
        <v>11.262765666986477</v>
      </c>
    </row>
    <row r="628" spans="2:24" ht="15" customHeight="1" x14ac:dyDescent="0.25">
      <c r="B628" s="47"/>
      <c r="C628" s="51"/>
      <c r="D628" s="52"/>
      <c r="E628" s="5" t="s">
        <v>136</v>
      </c>
      <c r="F628" s="15">
        <f>SQRT(((50-F624)^2+(50-F625)^2+(50-F626)^2)/2)</f>
        <v>9.4316605619054652</v>
      </c>
      <c r="G628" s="38"/>
      <c r="H628" s="47"/>
      <c r="I628" s="51"/>
      <c r="J628" s="52"/>
      <c r="K628" s="5" t="s">
        <v>136</v>
      </c>
      <c r="L628" s="15">
        <f>SQRT(((50-L624)^2+(50-L625)^2+(50-L626)^2)/2)</f>
        <v>9.0096089876366943</v>
      </c>
      <c r="M628" s="38"/>
      <c r="N628" s="47"/>
      <c r="O628" s="51"/>
      <c r="P628" s="52"/>
      <c r="Q628" s="5" t="s">
        <v>136</v>
      </c>
      <c r="R628" s="15">
        <f>SQRT(((50-R624)^2+(50-R625)^2+(50-R626)^2)/2)</f>
        <v>11.485857479789917</v>
      </c>
      <c r="S628" s="38"/>
      <c r="T628" s="47"/>
      <c r="U628" s="51"/>
      <c r="V628" s="52"/>
      <c r="W628" s="5" t="s">
        <v>136</v>
      </c>
      <c r="X628" s="15">
        <f>SQRT(((50-X624)^2+(50-X625)^2+(50-X626)^2)/2)</f>
        <v>7.0334120174055998</v>
      </c>
    </row>
    <row r="629" spans="2:24" ht="15" customHeight="1" x14ac:dyDescent="0.25">
      <c r="B629" s="48"/>
      <c r="C629" s="53"/>
      <c r="D629" s="54"/>
      <c r="E629" s="5" t="s">
        <v>137</v>
      </c>
      <c r="F629" s="15">
        <f>SQRT(((2*F627^2)+(2*F628^2))/4)</f>
        <v>11.932357383998262</v>
      </c>
      <c r="G629" s="38"/>
      <c r="H629" s="48"/>
      <c r="I629" s="53"/>
      <c r="J629" s="54"/>
      <c r="K629" s="5" t="s">
        <v>137</v>
      </c>
      <c r="L629" s="15">
        <f>SQRT(((2*L627^2)+(2*L628^2))/4)</f>
        <v>11.59605914214173</v>
      </c>
      <c r="M629" s="38"/>
      <c r="N629" s="48"/>
      <c r="O629" s="53"/>
      <c r="P629" s="54"/>
      <c r="Q629" s="5" t="s">
        <v>137</v>
      </c>
      <c r="R629" s="15">
        <f>SQRT(((2*R627^2)+(2*R628^2))/4)</f>
        <v>12.448905637018548</v>
      </c>
      <c r="S629" s="38"/>
      <c r="T629" s="48"/>
      <c r="U629" s="53"/>
      <c r="V629" s="54"/>
      <c r="W629" s="5" t="s">
        <v>137</v>
      </c>
      <c r="X629" s="15">
        <f>SQRT(((2*X627^2)+(2*X628^2))/4)</f>
        <v>9.3893230606906606</v>
      </c>
    </row>
    <row r="631" spans="2:24" ht="15" customHeight="1" x14ac:dyDescent="0.25">
      <c r="B631" s="39" t="s">
        <v>364</v>
      </c>
      <c r="C631" s="39"/>
      <c r="D631" s="39"/>
      <c r="E631" s="39"/>
      <c r="F631" s="39"/>
      <c r="G631" s="38"/>
      <c r="H631" s="39" t="s">
        <v>365</v>
      </c>
      <c r="I631" s="39"/>
      <c r="J631" s="39"/>
      <c r="K631" s="39"/>
      <c r="L631" s="39"/>
      <c r="M631" s="38"/>
      <c r="N631" s="39" t="s">
        <v>366</v>
      </c>
      <c r="O631" s="39"/>
      <c r="P631" s="39"/>
      <c r="Q631" s="39"/>
      <c r="R631" s="39"/>
      <c r="S631" s="38"/>
      <c r="T631" s="39" t="s">
        <v>367</v>
      </c>
      <c r="U631" s="39"/>
      <c r="V631" s="39"/>
      <c r="W631" s="39"/>
      <c r="X631" s="39"/>
    </row>
    <row r="632" spans="2:24" ht="15" customHeight="1" x14ac:dyDescent="0.25">
      <c r="B632" s="2" t="s">
        <v>112</v>
      </c>
      <c r="C632" s="33">
        <f>O615+U615</f>
        <v>25</v>
      </c>
      <c r="D632" s="34">
        <f t="shared" ref="D632:D634" si="240">P615+V615</f>
        <v>11</v>
      </c>
      <c r="E632" s="2" t="s">
        <v>113</v>
      </c>
      <c r="F632" s="16">
        <f>C632+D632+C634+D634+C638*2</f>
        <v>93</v>
      </c>
      <c r="G632" s="38"/>
      <c r="H632" s="2" t="s">
        <v>112</v>
      </c>
      <c r="I632" s="33">
        <v>39</v>
      </c>
      <c r="J632" s="34">
        <v>38</v>
      </c>
      <c r="K632" s="2" t="s">
        <v>113</v>
      </c>
      <c r="L632" s="16">
        <f>I632+J632+I634+J634+I638*2</f>
        <v>148</v>
      </c>
      <c r="M632" s="38"/>
      <c r="N632" s="2" t="s">
        <v>112</v>
      </c>
      <c r="O632" s="33">
        <v>50</v>
      </c>
      <c r="P632" s="34">
        <v>43</v>
      </c>
      <c r="Q632" s="2" t="s">
        <v>113</v>
      </c>
      <c r="R632" s="16">
        <f>O632+P632+O634+P634+O638*2</f>
        <v>177</v>
      </c>
      <c r="S632" s="38"/>
      <c r="T632" s="2" t="s">
        <v>112</v>
      </c>
      <c r="U632" s="33">
        <f>I632+O632</f>
        <v>89</v>
      </c>
      <c r="V632" s="34">
        <f t="shared" ref="V632:V634" si="241">J632+P632</f>
        <v>81</v>
      </c>
      <c r="W632" s="2" t="s">
        <v>113</v>
      </c>
      <c r="X632" s="16">
        <f>U632+V632+U634+V634+U638*2</f>
        <v>325</v>
      </c>
    </row>
    <row r="633" spans="2:24" ht="15" customHeight="1" x14ac:dyDescent="0.25">
      <c r="B633" s="3" t="s">
        <v>114</v>
      </c>
      <c r="C633" s="35">
        <f>O616+U616</f>
        <v>15</v>
      </c>
      <c r="D633" s="36">
        <f t="shared" si="240"/>
        <v>15</v>
      </c>
      <c r="E633" s="3" t="s">
        <v>115</v>
      </c>
      <c r="F633" s="17">
        <f>SUM(C632:D633)+C639*2</f>
        <v>96</v>
      </c>
      <c r="G633" s="38"/>
      <c r="H633" s="3" t="s">
        <v>114</v>
      </c>
      <c r="I633" s="35">
        <v>29</v>
      </c>
      <c r="J633" s="36">
        <v>27</v>
      </c>
      <c r="K633" s="3" t="s">
        <v>115</v>
      </c>
      <c r="L633" s="17">
        <f>SUM(I632:J633)+I639*2</f>
        <v>201</v>
      </c>
      <c r="M633" s="38"/>
      <c r="N633" s="3" t="s">
        <v>114</v>
      </c>
      <c r="O633" s="35">
        <v>36</v>
      </c>
      <c r="P633" s="36">
        <v>28</v>
      </c>
      <c r="Q633" s="3" t="s">
        <v>115</v>
      </c>
      <c r="R633" s="17">
        <f>SUM(O632:P633)+O639*2</f>
        <v>195</v>
      </c>
      <c r="S633" s="38"/>
      <c r="T633" s="3" t="s">
        <v>114</v>
      </c>
      <c r="U633" s="35">
        <f t="shared" ref="U633:U634" si="242">I633+O633</f>
        <v>65</v>
      </c>
      <c r="V633" s="36">
        <f t="shared" si="241"/>
        <v>55</v>
      </c>
      <c r="W633" s="3" t="s">
        <v>115</v>
      </c>
      <c r="X633" s="17">
        <f>SUM(U632:V633)+U639*2</f>
        <v>396</v>
      </c>
    </row>
    <row r="634" spans="2:24" ht="15" customHeight="1" x14ac:dyDescent="0.25">
      <c r="B634" s="4" t="s">
        <v>116</v>
      </c>
      <c r="C634" s="31">
        <f>O617+U617</f>
        <v>13</v>
      </c>
      <c r="D634" s="32">
        <f t="shared" si="240"/>
        <v>16</v>
      </c>
      <c r="E634" s="4" t="s">
        <v>117</v>
      </c>
      <c r="F634" s="18">
        <f>SUM(C633:D634)+C640*2</f>
        <v>95</v>
      </c>
      <c r="G634" s="38"/>
      <c r="H634" s="4" t="s">
        <v>116</v>
      </c>
      <c r="I634" s="31">
        <v>17</v>
      </c>
      <c r="J634" s="32">
        <v>14</v>
      </c>
      <c r="K634" s="4" t="s">
        <v>117</v>
      </c>
      <c r="L634" s="18">
        <f>SUM(I633:J634)+I640*2</f>
        <v>109</v>
      </c>
      <c r="M634" s="38"/>
      <c r="N634" s="4" t="s">
        <v>116</v>
      </c>
      <c r="O634" s="31">
        <v>28</v>
      </c>
      <c r="P634" s="32">
        <v>16</v>
      </c>
      <c r="Q634" s="4" t="s">
        <v>117</v>
      </c>
      <c r="R634" s="18">
        <f>SUM(O633:P634)+O640*2</f>
        <v>132</v>
      </c>
      <c r="S634" s="38"/>
      <c r="T634" s="4" t="s">
        <v>116</v>
      </c>
      <c r="U634" s="31">
        <f t="shared" si="242"/>
        <v>45</v>
      </c>
      <c r="V634" s="32">
        <f t="shared" si="241"/>
        <v>30</v>
      </c>
      <c r="W634" s="4" t="s">
        <v>117</v>
      </c>
      <c r="X634" s="18">
        <f>SUM(U633:V634)+U640*2</f>
        <v>241</v>
      </c>
    </row>
    <row r="635" spans="2:24" ht="15" customHeight="1" x14ac:dyDescent="0.25">
      <c r="B635" s="2" t="s">
        <v>118</v>
      </c>
      <c r="C635" s="6">
        <f>C632/(C632+D632)*100</f>
        <v>69.444444444444443</v>
      </c>
      <c r="D635" s="7">
        <f>D632/(C632+D632)*100</f>
        <v>30.555555555555557</v>
      </c>
      <c r="E635" s="2" t="s">
        <v>119</v>
      </c>
      <c r="F635" s="12">
        <f>F632/SUM(F632:F634)*100</f>
        <v>32.74647887323944</v>
      </c>
      <c r="G635" s="38"/>
      <c r="H635" s="2" t="s">
        <v>118</v>
      </c>
      <c r="I635" s="6">
        <f>I632/(I632+J632)*100</f>
        <v>50.649350649350644</v>
      </c>
      <c r="J635" s="7">
        <f>J632/(I632+J632)*100</f>
        <v>49.350649350649348</v>
      </c>
      <c r="K635" s="2" t="s">
        <v>119</v>
      </c>
      <c r="L635" s="12">
        <f>L632/SUM(L632:L634)*100</f>
        <v>32.314410480349345</v>
      </c>
      <c r="M635" s="38"/>
      <c r="N635" s="2" t="s">
        <v>118</v>
      </c>
      <c r="O635" s="6">
        <f>O632/(O632+P632)*100</f>
        <v>53.763440860215049</v>
      </c>
      <c r="P635" s="7">
        <f>P632/(O632+P632)*100</f>
        <v>46.236559139784944</v>
      </c>
      <c r="Q635" s="2" t="s">
        <v>119</v>
      </c>
      <c r="R635" s="12">
        <f>R632/SUM(R632:R634)*100</f>
        <v>35.119047619047613</v>
      </c>
      <c r="S635" s="38"/>
      <c r="T635" s="2" t="s">
        <v>118</v>
      </c>
      <c r="U635" s="6">
        <f>U632/(U632+V632)*100</f>
        <v>52.352941176470594</v>
      </c>
      <c r="V635" s="7">
        <f>V632/(U632+V632)*100</f>
        <v>47.647058823529406</v>
      </c>
      <c r="W635" s="2" t="s">
        <v>119</v>
      </c>
      <c r="X635" s="12">
        <f>X632/SUM(X632:X634)*100</f>
        <v>33.783783783783782</v>
      </c>
    </row>
    <row r="636" spans="2:24" ht="15" customHeight="1" x14ac:dyDescent="0.25">
      <c r="B636" s="3" t="s">
        <v>120</v>
      </c>
      <c r="C636" s="8">
        <f>C633/(C633+D633)*100</f>
        <v>50</v>
      </c>
      <c r="D636" s="9">
        <f>D633/(C633+D633)*100</f>
        <v>50</v>
      </c>
      <c r="E636" s="3" t="s">
        <v>121</v>
      </c>
      <c r="F636" s="13">
        <f>F633/SUM(F632:F634)*100</f>
        <v>33.802816901408448</v>
      </c>
      <c r="G636" s="38"/>
      <c r="H636" s="3" t="s">
        <v>120</v>
      </c>
      <c r="I636" s="8">
        <f>I633/(I633+J633)*100</f>
        <v>51.785714285714292</v>
      </c>
      <c r="J636" s="9">
        <f>J633/(I633+J633)*100</f>
        <v>48.214285714285715</v>
      </c>
      <c r="K636" s="3" t="s">
        <v>121</v>
      </c>
      <c r="L636" s="13">
        <f>L633/SUM(L632:L634)*100</f>
        <v>43.886462882096069</v>
      </c>
      <c r="M636" s="38"/>
      <c r="N636" s="3" t="s">
        <v>120</v>
      </c>
      <c r="O636" s="8">
        <f>O633/(O633+P633)*100</f>
        <v>56.25</v>
      </c>
      <c r="P636" s="9">
        <f>P633/(O633+P633)*100</f>
        <v>43.75</v>
      </c>
      <c r="Q636" s="3" t="s">
        <v>121</v>
      </c>
      <c r="R636" s="13">
        <f>R633/SUM(R632:R634)*100</f>
        <v>38.69047619047619</v>
      </c>
      <c r="S636" s="38"/>
      <c r="T636" s="3" t="s">
        <v>120</v>
      </c>
      <c r="U636" s="8">
        <f>U633/(U633+V633)*100</f>
        <v>54.166666666666664</v>
      </c>
      <c r="V636" s="9">
        <f>V633/(U633+V633)*100</f>
        <v>45.833333333333329</v>
      </c>
      <c r="W636" s="3" t="s">
        <v>121</v>
      </c>
      <c r="X636" s="13">
        <f>X633/SUM(X632:X634)*100</f>
        <v>41.164241164241169</v>
      </c>
    </row>
    <row r="637" spans="2:24" ht="15" customHeight="1" x14ac:dyDescent="0.25">
      <c r="B637" s="4" t="s">
        <v>122</v>
      </c>
      <c r="C637" s="10">
        <f>C634/(C634+D634)*100</f>
        <v>44.827586206896555</v>
      </c>
      <c r="D637" s="11">
        <f>D634/(C634+D634)*100</f>
        <v>55.172413793103445</v>
      </c>
      <c r="E637" s="4" t="s">
        <v>123</v>
      </c>
      <c r="F637" s="14">
        <f>F634/SUM(F632:F634)*100</f>
        <v>33.450704225352112</v>
      </c>
      <c r="G637" s="38"/>
      <c r="H637" s="4" t="s">
        <v>122</v>
      </c>
      <c r="I637" s="10">
        <f>I634/(I634+J634)*100</f>
        <v>54.838709677419352</v>
      </c>
      <c r="J637" s="11">
        <f>J634/(I634+J634)*100</f>
        <v>45.161290322580641</v>
      </c>
      <c r="K637" s="4" t="s">
        <v>123</v>
      </c>
      <c r="L637" s="14">
        <f>L634/SUM(L632:L634)*100</f>
        <v>23.799126637554586</v>
      </c>
      <c r="M637" s="38"/>
      <c r="N637" s="4" t="s">
        <v>122</v>
      </c>
      <c r="O637" s="10">
        <f>O634/(O634+P634)*100</f>
        <v>63.636363636363633</v>
      </c>
      <c r="P637" s="11">
        <f>P634/(O634+P634)*100</f>
        <v>36.363636363636367</v>
      </c>
      <c r="Q637" s="4" t="s">
        <v>123</v>
      </c>
      <c r="R637" s="14">
        <f>R634/SUM(R632:R634)*100</f>
        <v>26.190476190476193</v>
      </c>
      <c r="S637" s="38"/>
      <c r="T637" s="4" t="s">
        <v>122</v>
      </c>
      <c r="U637" s="10">
        <f>U634/(U634+V634)*100</f>
        <v>60</v>
      </c>
      <c r="V637" s="11">
        <f>V634/(U634+V634)*100</f>
        <v>40</v>
      </c>
      <c r="W637" s="4" t="s">
        <v>123</v>
      </c>
      <c r="X637" s="14">
        <f>X634/SUM(X632:X634)*100</f>
        <v>25.051975051975049</v>
      </c>
    </row>
    <row r="638" spans="2:24" ht="15" customHeight="1" x14ac:dyDescent="0.25">
      <c r="B638" s="2" t="s">
        <v>124</v>
      </c>
      <c r="C638" s="40">
        <f t="shared" ref="C638:D638" si="243">O621+U621</f>
        <v>14</v>
      </c>
      <c r="D638" s="41">
        <f t="shared" si="243"/>
        <v>0</v>
      </c>
      <c r="E638" s="2" t="s">
        <v>125</v>
      </c>
      <c r="F638" s="12">
        <f>SQRT(5+F632)/SQRT(5+F633)*((5+C632)/(5+D632))</f>
        <v>1.8469435549170163</v>
      </c>
      <c r="G638" s="38"/>
      <c r="H638" s="2" t="s">
        <v>124</v>
      </c>
      <c r="I638" s="40">
        <v>20</v>
      </c>
      <c r="J638" s="41"/>
      <c r="K638" s="2" t="s">
        <v>125</v>
      </c>
      <c r="L638" s="12">
        <f>SQRT(5+L632)/SQRT(5+L633)*((5+I632)/(5+J632))</f>
        <v>0.88185326284388388</v>
      </c>
      <c r="M638" s="38"/>
      <c r="N638" s="2" t="s">
        <v>124</v>
      </c>
      <c r="O638" s="40">
        <v>20</v>
      </c>
      <c r="P638" s="41"/>
      <c r="Q638" s="2" t="s">
        <v>125</v>
      </c>
      <c r="R638" s="12">
        <f>SQRT(5+R632)/SQRT(5+R633)*((5+O632)/(5+P632))</f>
        <v>1.0930553349569168</v>
      </c>
      <c r="S638" s="38"/>
      <c r="T638" s="2" t="s">
        <v>124</v>
      </c>
      <c r="U638" s="40">
        <f t="shared" ref="U638:U640" si="244">I638+O638</f>
        <v>40</v>
      </c>
      <c r="V638" s="41">
        <f t="shared" ref="V638:V640" si="245">J638+P638</f>
        <v>0</v>
      </c>
      <c r="W638" s="2" t="s">
        <v>125</v>
      </c>
      <c r="X638" s="12">
        <f>SQRT(5+X632)/SQRT(5+X633)*((5+U632)/(5+V632))</f>
        <v>0.99154901166685527</v>
      </c>
    </row>
    <row r="639" spans="2:24" ht="15" customHeight="1" x14ac:dyDescent="0.25">
      <c r="B639" s="3" t="s">
        <v>126</v>
      </c>
      <c r="C639" s="42">
        <f t="shared" ref="C639:D639" si="246">O622+U622</f>
        <v>15</v>
      </c>
      <c r="D639" s="43">
        <f t="shared" si="246"/>
        <v>0</v>
      </c>
      <c r="E639" s="3" t="s">
        <v>127</v>
      </c>
      <c r="F639" s="13">
        <f>SQRT(5+F633)/SQRT(5+F634)*((5+C633)/(5+D633))</f>
        <v>1.004987562112089</v>
      </c>
      <c r="G639" s="38"/>
      <c r="H639" s="3" t="s">
        <v>126</v>
      </c>
      <c r="I639" s="42">
        <v>34</v>
      </c>
      <c r="J639" s="43"/>
      <c r="K639" s="3" t="s">
        <v>127</v>
      </c>
      <c r="L639" s="13">
        <f>SQRT(5+L633)/SQRT(5+L634)*((5+I633)/(5+J633))</f>
        <v>1.4282693720453461</v>
      </c>
      <c r="M639" s="38"/>
      <c r="N639" s="3" t="s">
        <v>126</v>
      </c>
      <c r="O639" s="42">
        <v>19</v>
      </c>
      <c r="P639" s="43"/>
      <c r="Q639" s="3" t="s">
        <v>127</v>
      </c>
      <c r="R639" s="13">
        <f>SQRT(5+R633)/SQRT(5+R634)*((5+O633)/(5+P633))</f>
        <v>1.5011518682749851</v>
      </c>
      <c r="S639" s="38"/>
      <c r="T639" s="3" t="s">
        <v>126</v>
      </c>
      <c r="U639" s="42">
        <f t="shared" si="244"/>
        <v>53</v>
      </c>
      <c r="V639" s="43">
        <f t="shared" si="245"/>
        <v>0</v>
      </c>
      <c r="W639" s="3" t="s">
        <v>127</v>
      </c>
      <c r="X639" s="13">
        <f>SQRT(5+X633)/SQRT(5+X634)*((5+U633)/(5+V633))</f>
        <v>1.4895374350955533</v>
      </c>
    </row>
    <row r="640" spans="2:24" ht="15" customHeight="1" x14ac:dyDescent="0.25">
      <c r="B640" s="4" t="s">
        <v>128</v>
      </c>
      <c r="C640" s="44">
        <f t="shared" ref="C640:D640" si="247">O623+U623</f>
        <v>18</v>
      </c>
      <c r="D640" s="45">
        <f t="shared" si="247"/>
        <v>0</v>
      </c>
      <c r="E640" s="4" t="s">
        <v>129</v>
      </c>
      <c r="F640" s="14">
        <f>SQRT(5+F634)/SQRT(5+F632)*((5+C634)/(5+D634))</f>
        <v>0.86584503818760927</v>
      </c>
      <c r="G640" s="38"/>
      <c r="H640" s="4" t="s">
        <v>128</v>
      </c>
      <c r="I640" s="44">
        <v>11</v>
      </c>
      <c r="J640" s="45"/>
      <c r="K640" s="4" t="s">
        <v>129</v>
      </c>
      <c r="L640" s="14">
        <f>SQRT(5+L634)/SQRT(5+L632)*((5+I634)/(5+J634))</f>
        <v>0.99948387093336033</v>
      </c>
      <c r="M640" s="38"/>
      <c r="N640" s="4" t="s">
        <v>128</v>
      </c>
      <c r="O640" s="44">
        <v>12</v>
      </c>
      <c r="P640" s="45"/>
      <c r="Q640" s="4" t="s">
        <v>129</v>
      </c>
      <c r="R640" s="14">
        <f>SQRT(5+R634)/SQRT(5+R632)*((5+O634)/(5+P634))</f>
        <v>1.3633872702283703</v>
      </c>
      <c r="S640" s="38"/>
      <c r="T640" s="4" t="s">
        <v>128</v>
      </c>
      <c r="U640" s="44">
        <f t="shared" si="244"/>
        <v>23</v>
      </c>
      <c r="V640" s="45">
        <f t="shared" si="245"/>
        <v>0</v>
      </c>
      <c r="W640" s="4" t="s">
        <v>129</v>
      </c>
      <c r="X640" s="14">
        <f>SQRT(5+X634)/SQRT(5+X632)*((5+U634)/(5+V634))</f>
        <v>1.233424422917794</v>
      </c>
    </row>
    <row r="641" spans="2:24" ht="15" customHeight="1" x14ac:dyDescent="0.25">
      <c r="B641" s="2" t="s">
        <v>112</v>
      </c>
      <c r="C641" s="6">
        <f>(100*F638)/(1+F638)</f>
        <v>64.874610939409777</v>
      </c>
      <c r="D641" s="7">
        <f>100-C641</f>
        <v>35.125389060590223</v>
      </c>
      <c r="E641" s="2" t="s">
        <v>130</v>
      </c>
      <c r="F641" s="7">
        <f>(C641+D643)/2</f>
        <v>59.234814896622552</v>
      </c>
      <c r="G641" s="38"/>
      <c r="H641" s="2" t="s">
        <v>112</v>
      </c>
      <c r="I641" s="6">
        <f>(100*L638)/(1+L638)</f>
        <v>46.860894005689602</v>
      </c>
      <c r="J641" s="7">
        <f>100-I641</f>
        <v>53.139105994310398</v>
      </c>
      <c r="K641" s="2" t="s">
        <v>130</v>
      </c>
      <c r="L641" s="7">
        <f>(I641+J643)/2</f>
        <v>48.436900281540147</v>
      </c>
      <c r="M641" s="38"/>
      <c r="N641" s="2" t="s">
        <v>112</v>
      </c>
      <c r="O641" s="6">
        <f>(100*R638)/(1+R638)</f>
        <v>52.222954486743944</v>
      </c>
      <c r="P641" s="7">
        <f>100-O641</f>
        <v>47.777045513256056</v>
      </c>
      <c r="Q641" s="2" t="s">
        <v>130</v>
      </c>
      <c r="R641" s="7">
        <f>(O641+P643)/2</f>
        <v>47.267552944485729</v>
      </c>
      <c r="S641" s="38"/>
      <c r="T641" s="2" t="s">
        <v>161</v>
      </c>
      <c r="U641" s="6">
        <f>(100*X638)/(1+X638)</f>
        <v>49.7878287633486</v>
      </c>
      <c r="V641" s="7">
        <f>100-U641</f>
        <v>50.2121712366514</v>
      </c>
      <c r="W641" s="2" t="s">
        <v>130</v>
      </c>
      <c r="X641" s="7">
        <f>(U641+V643)/2</f>
        <v>47.281060992473385</v>
      </c>
    </row>
    <row r="642" spans="2:24" ht="15" customHeight="1" x14ac:dyDescent="0.25">
      <c r="B642" s="3" t="s">
        <v>162</v>
      </c>
      <c r="C642" s="8">
        <f>(100*F639)/(1+F639)</f>
        <v>50.124378879109727</v>
      </c>
      <c r="D642" s="9">
        <f t="shared" ref="D642:D643" si="248">100-C642</f>
        <v>49.875621120890273</v>
      </c>
      <c r="E642" s="3" t="s">
        <v>131</v>
      </c>
      <c r="F642" s="9">
        <f>(D641+C642)/2</f>
        <v>42.624883969849975</v>
      </c>
      <c r="G642" s="38"/>
      <c r="H642" s="3" t="s">
        <v>162</v>
      </c>
      <c r="I642" s="8">
        <f>(100*L639)/(1+L639)</f>
        <v>58.81840740108278</v>
      </c>
      <c r="J642" s="9">
        <f t="shared" ref="J642:J643" si="249">100-I642</f>
        <v>41.18159259891722</v>
      </c>
      <c r="K642" s="3" t="s">
        <v>131</v>
      </c>
      <c r="L642" s="9">
        <f>(J641+I642)/2</f>
        <v>55.978756697696589</v>
      </c>
      <c r="M642" s="38"/>
      <c r="N642" s="3" t="s">
        <v>162</v>
      </c>
      <c r="O642" s="8">
        <f>(100*R639)/(1+R639)</f>
        <v>60.018421404787055</v>
      </c>
      <c r="P642" s="9">
        <f t="shared" ref="P642:P643" si="250">100-O642</f>
        <v>39.981578595212945</v>
      </c>
      <c r="Q642" s="3" t="s">
        <v>131</v>
      </c>
      <c r="R642" s="9">
        <f>(P641+O642)/2</f>
        <v>53.897733459021552</v>
      </c>
      <c r="S642" s="38"/>
      <c r="T642" s="3" t="s">
        <v>162</v>
      </c>
      <c r="U642" s="8">
        <f>(100*X639)/(1+X639)</f>
        <v>59.831895439579199</v>
      </c>
      <c r="V642" s="9">
        <f t="shared" ref="V642:V643" si="251">100-U642</f>
        <v>40.168104560420801</v>
      </c>
      <c r="W642" s="3" t="s">
        <v>131</v>
      </c>
      <c r="X642" s="9">
        <f>(V641+U642)/2</f>
        <v>55.0220333381153</v>
      </c>
    </row>
    <row r="643" spans="2:24" ht="15" customHeight="1" x14ac:dyDescent="0.25">
      <c r="B643" s="4" t="s">
        <v>132</v>
      </c>
      <c r="C643" s="10">
        <f>(100*F640)/(1+F640)</f>
        <v>46.40498114616468</v>
      </c>
      <c r="D643" s="11">
        <f t="shared" si="248"/>
        <v>53.59501885383532</v>
      </c>
      <c r="E643" s="4" t="s">
        <v>133</v>
      </c>
      <c r="F643" s="11">
        <f>(D642+C643)/2</f>
        <v>48.140301133527473</v>
      </c>
      <c r="G643" s="38"/>
      <c r="H643" s="4" t="s">
        <v>132</v>
      </c>
      <c r="I643" s="10">
        <f>(100*L640)/(1+L640)</f>
        <v>49.987093442609307</v>
      </c>
      <c r="J643" s="11">
        <f t="shared" si="249"/>
        <v>50.012906557390693</v>
      </c>
      <c r="K643" s="4" t="s">
        <v>133</v>
      </c>
      <c r="L643" s="11">
        <f>(J642+I643)/2</f>
        <v>45.584343020763264</v>
      </c>
      <c r="M643" s="38"/>
      <c r="N643" s="4" t="s">
        <v>132</v>
      </c>
      <c r="O643" s="10">
        <f>(100*R640)/(1+R640)</f>
        <v>57.687848597772479</v>
      </c>
      <c r="P643" s="11">
        <f t="shared" si="250"/>
        <v>42.312151402227521</v>
      </c>
      <c r="Q643" s="4" t="s">
        <v>133</v>
      </c>
      <c r="R643" s="11">
        <f>(P642+O643)/2</f>
        <v>48.834713596492712</v>
      </c>
      <c r="S643" s="38"/>
      <c r="T643" s="4" t="s">
        <v>132</v>
      </c>
      <c r="U643" s="10">
        <f>(100*X640)/(1+X640)</f>
        <v>55.225706778401822</v>
      </c>
      <c r="V643" s="11">
        <f t="shared" si="251"/>
        <v>44.774293221598178</v>
      </c>
      <c r="W643" s="4" t="s">
        <v>133</v>
      </c>
      <c r="X643" s="11">
        <f>(V642+U643)/2</f>
        <v>47.696905669411308</v>
      </c>
    </row>
    <row r="644" spans="2:24" ht="15" customHeight="1" x14ac:dyDescent="0.25">
      <c r="B644" s="46" t="s">
        <v>134</v>
      </c>
      <c r="C644" s="49">
        <f>SUM(C632:D634, C638:C640)</f>
        <v>142</v>
      </c>
      <c r="D644" s="50"/>
      <c r="E644" s="5" t="s">
        <v>135</v>
      </c>
      <c r="F644" s="15">
        <f>SQRT(((50-D641)^2+(50-D642)^2+(50-D643)^2)/2)</f>
        <v>10.821129360279569</v>
      </c>
      <c r="G644" s="38"/>
      <c r="H644" s="46" t="s">
        <v>134</v>
      </c>
      <c r="I644" s="49">
        <f>SUM(I632:J634, I638:I640)</f>
        <v>229</v>
      </c>
      <c r="J644" s="50"/>
      <c r="K644" s="5" t="s">
        <v>135</v>
      </c>
      <c r="L644" s="15">
        <f>SQRT(((50-J641)^2+(50-J642)^2+(50-J643)^2)/2)</f>
        <v>6.618854210292394</v>
      </c>
      <c r="M644" s="38"/>
      <c r="N644" s="46" t="s">
        <v>134</v>
      </c>
      <c r="O644" s="49">
        <f>SUM(O632:P634, O638:O640)</f>
        <v>252</v>
      </c>
      <c r="P644" s="50"/>
      <c r="Q644" s="5" t="s">
        <v>135</v>
      </c>
      <c r="R644" s="15">
        <f>SQRT(((50-P641)^2+(50-P642)^2+(50-P643)^2)/2)</f>
        <v>9.0667885757941526</v>
      </c>
      <c r="S644" s="38"/>
      <c r="T644" s="46" t="s">
        <v>134</v>
      </c>
      <c r="U644" s="49">
        <f>SUM(U632:V634, U638:U640)</f>
        <v>481</v>
      </c>
      <c r="V644" s="50"/>
      <c r="W644" s="5" t="s">
        <v>135</v>
      </c>
      <c r="X644" s="15">
        <f>SQRT(((50-V641)^2+(50-V642)^2+(50-V643)^2)/2)</f>
        <v>7.8746173209342425</v>
      </c>
    </row>
    <row r="645" spans="2:24" ht="15" customHeight="1" x14ac:dyDescent="0.25">
      <c r="B645" s="47"/>
      <c r="C645" s="51"/>
      <c r="D645" s="52"/>
      <c r="E645" s="5" t="s">
        <v>136</v>
      </c>
      <c r="F645" s="15">
        <f>SQRT(((50-F641)^2+(50-F642)^2+(50-F643)^2)/2)</f>
        <v>8.4596874205557047</v>
      </c>
      <c r="G645" s="38"/>
      <c r="H645" s="47"/>
      <c r="I645" s="51"/>
      <c r="J645" s="52"/>
      <c r="K645" s="5" t="s">
        <v>136</v>
      </c>
      <c r="L645" s="15">
        <f>SQRT(((50-L641)^2+(50-L642)^2+(50-L643)^2)/2)</f>
        <v>5.3706069926211875</v>
      </c>
      <c r="M645" s="38"/>
      <c r="N645" s="47"/>
      <c r="O645" s="51"/>
      <c r="P645" s="52"/>
      <c r="Q645" s="5" t="s">
        <v>136</v>
      </c>
      <c r="R645" s="15">
        <f>SQRT(((50-R641)^2+(50-R642)^2+(50-R643)^2)/2)</f>
        <v>3.4652911444035746</v>
      </c>
      <c r="S645" s="38"/>
      <c r="T645" s="47"/>
      <c r="U645" s="51"/>
      <c r="V645" s="52"/>
      <c r="W645" s="5" t="s">
        <v>136</v>
      </c>
      <c r="X645" s="15">
        <f>SQRT(((50-X641)^2+(50-X642)^2+(50-X643)^2)/2)</f>
        <v>4.3541756780923002</v>
      </c>
    </row>
    <row r="646" spans="2:24" ht="15" customHeight="1" x14ac:dyDescent="0.25">
      <c r="B646" s="48"/>
      <c r="C646" s="53"/>
      <c r="D646" s="54"/>
      <c r="E646" s="5" t="s">
        <v>137</v>
      </c>
      <c r="F646" s="15">
        <f>SQRT(((2*F644^2)+(2*F645^2))/4)</f>
        <v>9.7124443855656892</v>
      </c>
      <c r="G646" s="38"/>
      <c r="H646" s="48"/>
      <c r="I646" s="53"/>
      <c r="J646" s="54"/>
      <c r="K646" s="5" t="s">
        <v>137</v>
      </c>
      <c r="L646" s="15">
        <f>SQRT(((2*L644^2)+(2*L645^2))/4)</f>
        <v>6.0271324245571769</v>
      </c>
      <c r="M646" s="38"/>
      <c r="N646" s="48"/>
      <c r="O646" s="53"/>
      <c r="P646" s="54"/>
      <c r="Q646" s="5" t="s">
        <v>137</v>
      </c>
      <c r="R646" s="15">
        <f>SQRT(((2*R644^2)+(2*R645^2))/4)</f>
        <v>6.8634866428672092</v>
      </c>
      <c r="S646" s="38"/>
      <c r="T646" s="48"/>
      <c r="U646" s="53"/>
      <c r="V646" s="54"/>
      <c r="W646" s="5" t="s">
        <v>137</v>
      </c>
      <c r="X646" s="15">
        <f>SQRT(((2*X644^2)+(2*X645^2))/4)</f>
        <v>6.3627212647910376</v>
      </c>
    </row>
    <row r="648" spans="2:24" ht="15" customHeight="1" x14ac:dyDescent="0.25">
      <c r="B648" s="39" t="s">
        <v>369</v>
      </c>
      <c r="C648" s="39"/>
      <c r="D648" s="39"/>
      <c r="E648" s="39"/>
      <c r="F648" s="39"/>
      <c r="G648" s="38"/>
      <c r="H648" s="39" t="s">
        <v>370</v>
      </c>
      <c r="I648" s="39"/>
      <c r="J648" s="39"/>
      <c r="K648" s="39"/>
      <c r="L648" s="39"/>
      <c r="M648" s="38"/>
      <c r="N648" s="39" t="s">
        <v>371</v>
      </c>
      <c r="O648" s="39"/>
      <c r="P648" s="39"/>
      <c r="Q648" s="39"/>
      <c r="R648" s="39"/>
      <c r="S648" s="38"/>
      <c r="T648" s="39" t="s">
        <v>372</v>
      </c>
      <c r="U648" s="39"/>
      <c r="V648" s="39"/>
      <c r="W648" s="39"/>
      <c r="X648" s="39"/>
    </row>
    <row r="649" spans="2:24" ht="15" customHeight="1" x14ac:dyDescent="0.25">
      <c r="B649" s="2" t="s">
        <v>112</v>
      </c>
      <c r="C649" s="33">
        <v>20</v>
      </c>
      <c r="D649" s="34">
        <v>10</v>
      </c>
      <c r="E649" s="2" t="s">
        <v>113</v>
      </c>
      <c r="F649" s="16">
        <f>C649+D649+C651+D651+C655*2</f>
        <v>60</v>
      </c>
      <c r="G649" s="38"/>
      <c r="H649" s="2" t="s">
        <v>112</v>
      </c>
      <c r="I649" s="33">
        <v>20</v>
      </c>
      <c r="J649" s="34">
        <v>11</v>
      </c>
      <c r="K649" s="2" t="s">
        <v>113</v>
      </c>
      <c r="L649" s="16">
        <f>I649+J649+I651+J651+I655*2</f>
        <v>63</v>
      </c>
      <c r="M649" s="38"/>
      <c r="N649" s="2" t="s">
        <v>112</v>
      </c>
      <c r="O649" s="33">
        <f>'Lesser than 50'!U292+Official!C649+Official!I649</f>
        <v>42</v>
      </c>
      <c r="P649" s="34">
        <f>'Lesser than 50'!V292+Official!D649+Official!J649</f>
        <v>24</v>
      </c>
      <c r="Q649" s="2" t="s">
        <v>113</v>
      </c>
      <c r="R649" s="16">
        <f>O649+P649+O651+P651+O655*2</f>
        <v>133</v>
      </c>
      <c r="S649" s="38"/>
      <c r="T649" s="2" t="s">
        <v>112</v>
      </c>
      <c r="U649" s="33">
        <v>4</v>
      </c>
      <c r="V649" s="34">
        <v>9</v>
      </c>
      <c r="W649" s="2" t="s">
        <v>113</v>
      </c>
      <c r="X649" s="16">
        <f>U649+V649+U651+V651+U655*2</f>
        <v>76</v>
      </c>
    </row>
    <row r="650" spans="2:24" ht="15" customHeight="1" x14ac:dyDescent="0.25">
      <c r="B650" s="3" t="s">
        <v>114</v>
      </c>
      <c r="C650" s="35">
        <v>5</v>
      </c>
      <c r="D650" s="36">
        <v>16</v>
      </c>
      <c r="E650" s="3" t="s">
        <v>115</v>
      </c>
      <c r="F650" s="17">
        <f>SUM(C649:D650)+C656*2</f>
        <v>93</v>
      </c>
      <c r="G650" s="38"/>
      <c r="H650" s="3" t="s">
        <v>114</v>
      </c>
      <c r="I650" s="35">
        <v>7</v>
      </c>
      <c r="J650" s="36">
        <v>12</v>
      </c>
      <c r="K650" s="3" t="s">
        <v>115</v>
      </c>
      <c r="L650" s="17">
        <f>SUM(I649:J650)+I656*2</f>
        <v>108</v>
      </c>
      <c r="M650" s="38"/>
      <c r="N650" s="3" t="s">
        <v>114</v>
      </c>
      <c r="O650" s="35">
        <f>'Lesser than 50'!U293+Official!C650+Official!I650</f>
        <v>12</v>
      </c>
      <c r="P650" s="36">
        <f>'Lesser than 50'!V293+Official!D650+Official!J650</f>
        <v>30</v>
      </c>
      <c r="Q650" s="3" t="s">
        <v>115</v>
      </c>
      <c r="R650" s="17">
        <f>SUM(O649:P650)+O656*2</f>
        <v>210</v>
      </c>
      <c r="S650" s="38"/>
      <c r="T650" s="3" t="s">
        <v>114</v>
      </c>
      <c r="U650" s="35">
        <v>1</v>
      </c>
      <c r="V650" s="36">
        <v>1</v>
      </c>
      <c r="W650" s="3" t="s">
        <v>115</v>
      </c>
      <c r="X650" s="17">
        <f>SUM(U649:V650)+U656*2</f>
        <v>19</v>
      </c>
    </row>
    <row r="651" spans="2:24" ht="15" customHeight="1" x14ac:dyDescent="0.25">
      <c r="B651" s="4" t="s">
        <v>116</v>
      </c>
      <c r="C651" s="31">
        <v>11</v>
      </c>
      <c r="D651" s="32">
        <v>7</v>
      </c>
      <c r="E651" s="4" t="s">
        <v>117</v>
      </c>
      <c r="F651" s="18">
        <f>SUM(C650:D651)+C657*2</f>
        <v>49</v>
      </c>
      <c r="G651" s="38"/>
      <c r="H651" s="4" t="s">
        <v>116</v>
      </c>
      <c r="I651" s="31">
        <v>5</v>
      </c>
      <c r="J651" s="32">
        <v>7</v>
      </c>
      <c r="K651" s="4" t="s">
        <v>117</v>
      </c>
      <c r="L651" s="18">
        <f>SUM(I650:J651)+I657*2</f>
        <v>35</v>
      </c>
      <c r="M651" s="38"/>
      <c r="N651" s="4" t="s">
        <v>116</v>
      </c>
      <c r="O651" s="31">
        <f>'Lesser than 50'!U294+Official!C651+Official!I651</f>
        <v>17</v>
      </c>
      <c r="P651" s="32">
        <f>'Lesser than 50'!V294+Official!D651+Official!J651</f>
        <v>16</v>
      </c>
      <c r="Q651" s="4" t="s">
        <v>117</v>
      </c>
      <c r="R651" s="18">
        <f>SUM(O650:P651)+O657*2</f>
        <v>93</v>
      </c>
      <c r="S651" s="38"/>
      <c r="T651" s="4" t="s">
        <v>116</v>
      </c>
      <c r="U651" s="31">
        <v>3</v>
      </c>
      <c r="V651" s="32">
        <v>8</v>
      </c>
      <c r="W651" s="4" t="s">
        <v>117</v>
      </c>
      <c r="X651" s="18">
        <f>SUM(U650:V651)+U657*2</f>
        <v>15</v>
      </c>
    </row>
    <row r="652" spans="2:24" ht="15" customHeight="1" x14ac:dyDescent="0.25">
      <c r="B652" s="2" t="s">
        <v>118</v>
      </c>
      <c r="C652" s="6">
        <f>C649/(C649+D649)*100</f>
        <v>66.666666666666657</v>
      </c>
      <c r="D652" s="7">
        <f>D649/(C649+D649)*100</f>
        <v>33.333333333333329</v>
      </c>
      <c r="E652" s="2" t="s">
        <v>119</v>
      </c>
      <c r="F652" s="12">
        <f>F649/SUM(F649:F651)*100</f>
        <v>29.702970297029701</v>
      </c>
      <c r="G652" s="38"/>
      <c r="H652" s="2" t="s">
        <v>118</v>
      </c>
      <c r="I652" s="6">
        <f>I649/(I649+J649)*100</f>
        <v>64.516129032258064</v>
      </c>
      <c r="J652" s="7">
        <f>J649/(I649+J649)*100</f>
        <v>35.483870967741936</v>
      </c>
      <c r="K652" s="2" t="s">
        <v>119</v>
      </c>
      <c r="L652" s="12">
        <f>L649/SUM(L649:L651)*100</f>
        <v>30.582524271844658</v>
      </c>
      <c r="M652" s="38"/>
      <c r="N652" s="2" t="s">
        <v>118</v>
      </c>
      <c r="O652" s="6">
        <f>O649/(O649+P649)*100</f>
        <v>63.636363636363633</v>
      </c>
      <c r="P652" s="7">
        <f>P649/(O649+P649)*100</f>
        <v>36.363636363636367</v>
      </c>
      <c r="Q652" s="2" t="s">
        <v>119</v>
      </c>
      <c r="R652" s="12">
        <f>R649/SUM(R649:R651)*100</f>
        <v>30.504587155963304</v>
      </c>
      <c r="S652" s="38"/>
      <c r="T652" s="2" t="s">
        <v>118</v>
      </c>
      <c r="U652" s="6">
        <f>U649/(U649+V649)*100</f>
        <v>30.76923076923077</v>
      </c>
      <c r="V652" s="7">
        <f>V649/(U649+V649)*100</f>
        <v>69.230769230769226</v>
      </c>
      <c r="W652" s="2" t="s">
        <v>119</v>
      </c>
      <c r="X652" s="12">
        <f>X649/SUM(X649:X651)*100</f>
        <v>69.090909090909093</v>
      </c>
    </row>
    <row r="653" spans="2:24" ht="15" customHeight="1" x14ac:dyDescent="0.25">
      <c r="B653" s="3" t="s">
        <v>120</v>
      </c>
      <c r="C653" s="8">
        <f>C650/(C650+D650)*100</f>
        <v>23.809523809523807</v>
      </c>
      <c r="D653" s="9">
        <f>D650/(C650+D650)*100</f>
        <v>76.19047619047619</v>
      </c>
      <c r="E653" s="3" t="s">
        <v>121</v>
      </c>
      <c r="F653" s="13">
        <f>F650/SUM(F649:F651)*100</f>
        <v>46.039603960396043</v>
      </c>
      <c r="G653" s="38"/>
      <c r="H653" s="3" t="s">
        <v>120</v>
      </c>
      <c r="I653" s="8">
        <f>I650/(I650+J650)*100</f>
        <v>36.84210526315789</v>
      </c>
      <c r="J653" s="9">
        <f>J650/(I650+J650)*100</f>
        <v>63.157894736842103</v>
      </c>
      <c r="K653" s="3" t="s">
        <v>121</v>
      </c>
      <c r="L653" s="13">
        <f>L650/SUM(L649:L651)*100</f>
        <v>52.427184466019419</v>
      </c>
      <c r="M653" s="38"/>
      <c r="N653" s="3" t="s">
        <v>120</v>
      </c>
      <c r="O653" s="8">
        <f>O650/(O650+P650)*100</f>
        <v>28.571428571428569</v>
      </c>
      <c r="P653" s="9">
        <f>P650/(O650+P650)*100</f>
        <v>71.428571428571431</v>
      </c>
      <c r="Q653" s="3" t="s">
        <v>121</v>
      </c>
      <c r="R653" s="13">
        <f>R650/SUM(R649:R651)*100</f>
        <v>48.165137614678898</v>
      </c>
      <c r="S653" s="38"/>
      <c r="T653" s="3" t="s">
        <v>120</v>
      </c>
      <c r="U653" s="8">
        <f>U650/(U650+V650)*100</f>
        <v>50</v>
      </c>
      <c r="V653" s="9">
        <f>V650/(U650+V650)*100</f>
        <v>50</v>
      </c>
      <c r="W653" s="3" t="s">
        <v>121</v>
      </c>
      <c r="X653" s="13">
        <f>X650/SUM(X649:X651)*100</f>
        <v>17.272727272727273</v>
      </c>
    </row>
    <row r="654" spans="2:24" ht="15" customHeight="1" x14ac:dyDescent="0.25">
      <c r="B654" s="4" t="s">
        <v>122</v>
      </c>
      <c r="C654" s="10">
        <f>C651/(C651+D651)*100</f>
        <v>61.111111111111114</v>
      </c>
      <c r="D654" s="11">
        <f>D651/(C651+D651)*100</f>
        <v>38.888888888888893</v>
      </c>
      <c r="E654" s="4" t="s">
        <v>123</v>
      </c>
      <c r="F654" s="14">
        <f>F651/SUM(F649:F651)*100</f>
        <v>24.257425742574256</v>
      </c>
      <c r="G654" s="38"/>
      <c r="H654" s="4" t="s">
        <v>122</v>
      </c>
      <c r="I654" s="10">
        <f>I651/(I651+J651)*100</f>
        <v>41.666666666666671</v>
      </c>
      <c r="J654" s="11">
        <f>J651/(I651+J651)*100</f>
        <v>58.333333333333336</v>
      </c>
      <c r="K654" s="4" t="s">
        <v>123</v>
      </c>
      <c r="L654" s="14">
        <f>L651/SUM(L649:L651)*100</f>
        <v>16.990291262135923</v>
      </c>
      <c r="M654" s="38"/>
      <c r="N654" s="4" t="s">
        <v>122</v>
      </c>
      <c r="O654" s="10">
        <f>O651/(O651+P651)*100</f>
        <v>51.515151515151516</v>
      </c>
      <c r="P654" s="11">
        <f>P651/(O651+P651)*100</f>
        <v>48.484848484848484</v>
      </c>
      <c r="Q654" s="4" t="s">
        <v>123</v>
      </c>
      <c r="R654" s="14">
        <f>R651/SUM(R649:R651)*100</f>
        <v>21.330275229357799</v>
      </c>
      <c r="S654" s="38"/>
      <c r="T654" s="4" t="s">
        <v>122</v>
      </c>
      <c r="U654" s="10">
        <f>U651/(U651+V651)*100</f>
        <v>27.27272727272727</v>
      </c>
      <c r="V654" s="11">
        <f>V651/(U651+V651)*100</f>
        <v>72.727272727272734</v>
      </c>
      <c r="W654" s="4" t="s">
        <v>123</v>
      </c>
      <c r="X654" s="14">
        <f>X651/SUM(X649:X651)*100</f>
        <v>13.636363636363635</v>
      </c>
    </row>
    <row r="655" spans="2:24" ht="15" customHeight="1" x14ac:dyDescent="0.25">
      <c r="B655" s="2" t="s">
        <v>124</v>
      </c>
      <c r="C655" s="40">
        <v>6</v>
      </c>
      <c r="D655" s="41"/>
      <c r="E655" s="2" t="s">
        <v>125</v>
      </c>
      <c r="F655" s="12">
        <f>SQRT(5+F649)/SQRT(5+F650)*((5+C649)/(5+D649))</f>
        <v>1.3573516965465928</v>
      </c>
      <c r="G655" s="38"/>
      <c r="H655" s="2" t="s">
        <v>124</v>
      </c>
      <c r="I655" s="40">
        <v>10</v>
      </c>
      <c r="J655" s="41"/>
      <c r="K655" s="2" t="s">
        <v>125</v>
      </c>
      <c r="L655" s="12">
        <f>SQRT(5+L649)/SQRT(5+L650)*((5+I649)/(5+J649))</f>
        <v>1.2120910951776065</v>
      </c>
      <c r="M655" s="38"/>
      <c r="N655" s="2" t="s">
        <v>124</v>
      </c>
      <c r="O655" s="40">
        <f>'Lesser than 50'!U298+Official!C655+Official!I655</f>
        <v>17</v>
      </c>
      <c r="P655" s="41">
        <f>'Lesser than 50'!V298+Official!D655+Official!J655</f>
        <v>0</v>
      </c>
      <c r="Q655" s="2" t="s">
        <v>125</v>
      </c>
      <c r="R655" s="12">
        <f>SQRT(5+R649)/SQRT(5+R650)*((5+O649)/(5+P649))</f>
        <v>1.2984348794137932</v>
      </c>
      <c r="S655" s="38"/>
      <c r="T655" s="2" t="s">
        <v>124</v>
      </c>
      <c r="U655" s="40">
        <v>26</v>
      </c>
      <c r="V655" s="41"/>
      <c r="W655" s="2" t="s">
        <v>125</v>
      </c>
      <c r="X655" s="12">
        <f>SQRT(5+X649)/SQRT(5+X650)*((5+U649)/(5+V649))</f>
        <v>1.1810039831276038</v>
      </c>
    </row>
    <row r="656" spans="2:24" ht="15" customHeight="1" x14ac:dyDescent="0.25">
      <c r="B656" s="3" t="s">
        <v>126</v>
      </c>
      <c r="C656" s="42">
        <v>21</v>
      </c>
      <c r="D656" s="43"/>
      <c r="E656" s="3" t="s">
        <v>127</v>
      </c>
      <c r="F656" s="13">
        <f>SQRT(5+F650)/SQRT(5+F651)*((5+C650)/(5+D650))</f>
        <v>0.64150029909958417</v>
      </c>
      <c r="G656" s="38"/>
      <c r="H656" s="3" t="s">
        <v>126</v>
      </c>
      <c r="I656" s="42">
        <v>29</v>
      </c>
      <c r="J656" s="43"/>
      <c r="K656" s="3" t="s">
        <v>127</v>
      </c>
      <c r="L656" s="13">
        <f>SQRT(5+L650)/SQRT(5+L651)*((5+I650)/(5+J650))</f>
        <v>1.1864284456921137</v>
      </c>
      <c r="M656" s="38"/>
      <c r="N656" s="3" t="s">
        <v>126</v>
      </c>
      <c r="O656" s="42">
        <f>'Lesser than 50'!U299+Official!C656+Official!I656</f>
        <v>51</v>
      </c>
      <c r="P656" s="43">
        <f>'Lesser than 50'!V299+Official!D656+Official!J656</f>
        <v>0</v>
      </c>
      <c r="Q656" s="3" t="s">
        <v>127</v>
      </c>
      <c r="R656" s="13">
        <f>SQRT(5+R650)/SQRT(5+R651)*((5+O650)/(5+P650))</f>
        <v>0.71942755715626783</v>
      </c>
      <c r="S656" s="38"/>
      <c r="T656" s="3" t="s">
        <v>126</v>
      </c>
      <c r="U656" s="42">
        <v>2</v>
      </c>
      <c r="V656" s="43"/>
      <c r="W656" s="3" t="s">
        <v>127</v>
      </c>
      <c r="X656" s="13">
        <f>SQRT(5+X650)/SQRT(5+X651)*((5+U650)/(5+V650))</f>
        <v>1.0954451150103321</v>
      </c>
    </row>
    <row r="657" spans="2:24" ht="15" customHeight="1" x14ac:dyDescent="0.25">
      <c r="B657" s="4" t="s">
        <v>128</v>
      </c>
      <c r="C657" s="44">
        <v>5</v>
      </c>
      <c r="D657" s="45"/>
      <c r="E657" s="4" t="s">
        <v>129</v>
      </c>
      <c r="F657" s="14">
        <f>SQRT(5+F651)/SQRT(5+F649)*((5+C651)/(5+D651))</f>
        <v>1.2152872405004</v>
      </c>
      <c r="G657" s="38"/>
      <c r="H657" s="4" t="s">
        <v>128</v>
      </c>
      <c r="I657" s="44">
        <v>2</v>
      </c>
      <c r="J657" s="45"/>
      <c r="K657" s="4" t="s">
        <v>129</v>
      </c>
      <c r="L657" s="14">
        <f>SQRT(5+L651)/SQRT(5+L649)*((5+I651)/(5+J651))</f>
        <v>0.63913749070614212</v>
      </c>
      <c r="M657" s="38"/>
      <c r="N657" s="4" t="s">
        <v>128</v>
      </c>
      <c r="O657" s="44">
        <f>'Lesser than 50'!U300+Official!C657+Official!I657</f>
        <v>9</v>
      </c>
      <c r="P657" s="45">
        <f>'Lesser than 50'!V300+Official!D657+Official!J657</f>
        <v>0</v>
      </c>
      <c r="Q657" s="4" t="s">
        <v>129</v>
      </c>
      <c r="R657" s="14">
        <f>SQRT(5+R651)/SQRT(5+R649)*((5+O651)/(5+P651))</f>
        <v>0.88282958929564093</v>
      </c>
      <c r="S657" s="38"/>
      <c r="T657" s="4" t="s">
        <v>128</v>
      </c>
      <c r="U657" s="44">
        <v>1</v>
      </c>
      <c r="V657" s="45"/>
      <c r="W657" s="4" t="s">
        <v>129</v>
      </c>
      <c r="X657" s="14">
        <f>SQRT(5+X651)/SQRT(5+X649)*((5+U651)/(5+V651))</f>
        <v>0.30578707384612513</v>
      </c>
    </row>
    <row r="658" spans="2:24" ht="15" customHeight="1" x14ac:dyDescent="0.25">
      <c r="B658" s="2" t="s">
        <v>112</v>
      </c>
      <c r="C658" s="6">
        <f>(100*F655)/(1+F655)</f>
        <v>57.579515968493283</v>
      </c>
      <c r="D658" s="7">
        <f>100-C658</f>
        <v>42.420484031506717</v>
      </c>
      <c r="E658" s="2" t="s">
        <v>130</v>
      </c>
      <c r="F658" s="7">
        <f>(C658+D660)/2</f>
        <v>51.360194488320829</v>
      </c>
      <c r="G658" s="38"/>
      <c r="H658" s="2" t="s">
        <v>112</v>
      </c>
      <c r="I658" s="6">
        <f>(100*L655)/(1+L655)</f>
        <v>54.793905089170352</v>
      </c>
      <c r="J658" s="7">
        <f>100-I658</f>
        <v>45.206094910829648</v>
      </c>
      <c r="K658" s="2" t="s">
        <v>130</v>
      </c>
      <c r="L658" s="7">
        <f>(I658+J660)/2</f>
        <v>57.900800015281462</v>
      </c>
      <c r="M658" s="38"/>
      <c r="N658" s="2" t="s">
        <v>112</v>
      </c>
      <c r="O658" s="6">
        <f>(100*R655)/(1+R655)</f>
        <v>56.492132583062521</v>
      </c>
      <c r="P658" s="7">
        <f>100-O658</f>
        <v>43.507867416937479</v>
      </c>
      <c r="Q658" s="2" t="s">
        <v>130</v>
      </c>
      <c r="R658" s="7">
        <f>(O658+P660)/2</f>
        <v>54.801841856278358</v>
      </c>
      <c r="S658" s="38"/>
      <c r="T658" s="2" t="s">
        <v>161</v>
      </c>
      <c r="U658" s="6">
        <f>(100*X655)/(1+X655)</f>
        <v>54.149556454913949</v>
      </c>
      <c r="V658" s="7">
        <f>100-U658</f>
        <v>45.850443545086051</v>
      </c>
      <c r="W658" s="2" t="s">
        <v>130</v>
      </c>
      <c r="X658" s="7">
        <f>(U658+V660)/2</f>
        <v>65.365860289349115</v>
      </c>
    </row>
    <row r="659" spans="2:24" ht="15" customHeight="1" x14ac:dyDescent="0.25">
      <c r="B659" s="3" t="s">
        <v>162</v>
      </c>
      <c r="C659" s="8">
        <f>(100*F656)/(1+F656)</f>
        <v>39.08012075608319</v>
      </c>
      <c r="D659" s="9">
        <f t="shared" ref="D659:D660" si="252">100-C659</f>
        <v>60.91987924391681</v>
      </c>
      <c r="E659" s="3" t="s">
        <v>131</v>
      </c>
      <c r="F659" s="9">
        <f>(D658+C659)/2</f>
        <v>40.750302393794954</v>
      </c>
      <c r="G659" s="38"/>
      <c r="H659" s="3" t="s">
        <v>162</v>
      </c>
      <c r="I659" s="8">
        <f>(100*L656)/(1+L656)</f>
        <v>54.263310012715735</v>
      </c>
      <c r="J659" s="9">
        <f t="shared" ref="J659:J660" si="253">100-I659</f>
        <v>45.736689987284265</v>
      </c>
      <c r="K659" s="3" t="s">
        <v>131</v>
      </c>
      <c r="L659" s="9">
        <f>(J658+I659)/2</f>
        <v>49.734702461772692</v>
      </c>
      <c r="M659" s="38"/>
      <c r="N659" s="3" t="s">
        <v>162</v>
      </c>
      <c r="O659" s="8">
        <f>(100*R656)/(1+R656)</f>
        <v>41.841108929655455</v>
      </c>
      <c r="P659" s="9">
        <f t="shared" ref="P659:P660" si="254">100-O659</f>
        <v>58.158891070344545</v>
      </c>
      <c r="Q659" s="3" t="s">
        <v>131</v>
      </c>
      <c r="R659" s="9">
        <f>(P658+O659)/2</f>
        <v>42.674488173296467</v>
      </c>
      <c r="S659" s="38"/>
      <c r="T659" s="3" t="s">
        <v>162</v>
      </c>
      <c r="U659" s="8">
        <f>(100*X656)/(1+X656)</f>
        <v>52.277442494833885</v>
      </c>
      <c r="V659" s="9">
        <f t="shared" ref="V659:V660" si="255">100-U659</f>
        <v>47.722557505166115</v>
      </c>
      <c r="W659" s="3" t="s">
        <v>131</v>
      </c>
      <c r="X659" s="9">
        <f>(V658+U659)/2</f>
        <v>49.063943019959964</v>
      </c>
    </row>
    <row r="660" spans="2:24" ht="15" customHeight="1" x14ac:dyDescent="0.25">
      <c r="B660" s="4" t="s">
        <v>132</v>
      </c>
      <c r="C660" s="10">
        <f>(100*F657)/(1+F657)</f>
        <v>54.859126991851632</v>
      </c>
      <c r="D660" s="11">
        <f t="shared" si="252"/>
        <v>45.140873008148368</v>
      </c>
      <c r="E660" s="4" t="s">
        <v>133</v>
      </c>
      <c r="F660" s="11">
        <f>(D659+C660)/2</f>
        <v>57.889503117884217</v>
      </c>
      <c r="G660" s="38"/>
      <c r="H660" s="4" t="s">
        <v>132</v>
      </c>
      <c r="I660" s="10">
        <f>(100*L657)/(1+L657)</f>
        <v>38.992305058607435</v>
      </c>
      <c r="J660" s="11">
        <f t="shared" si="253"/>
        <v>61.007694941392565</v>
      </c>
      <c r="K660" s="4" t="s">
        <v>133</v>
      </c>
      <c r="L660" s="11">
        <f>(J659+I660)/2</f>
        <v>42.364497522945854</v>
      </c>
      <c r="M660" s="38"/>
      <c r="N660" s="4" t="s">
        <v>132</v>
      </c>
      <c r="O660" s="10">
        <f>(100*R657)/(1+R657)</f>
        <v>46.888448870505798</v>
      </c>
      <c r="P660" s="11">
        <f t="shared" si="254"/>
        <v>53.111551129494202</v>
      </c>
      <c r="Q660" s="4" t="s">
        <v>133</v>
      </c>
      <c r="R660" s="11">
        <f>(P659+O660)/2</f>
        <v>52.523669970425175</v>
      </c>
      <c r="S660" s="38"/>
      <c r="T660" s="4" t="s">
        <v>132</v>
      </c>
      <c r="U660" s="10">
        <f>(100*X657)/(1+X657)</f>
        <v>23.417835876215701</v>
      </c>
      <c r="V660" s="11">
        <f t="shared" si="255"/>
        <v>76.582164123784295</v>
      </c>
      <c r="W660" s="4" t="s">
        <v>133</v>
      </c>
      <c r="X660" s="11">
        <f>(V659+U660)/2</f>
        <v>35.570196690690906</v>
      </c>
    </row>
    <row r="661" spans="2:24" ht="15" customHeight="1" x14ac:dyDescent="0.25">
      <c r="B661" s="46" t="s">
        <v>134</v>
      </c>
      <c r="C661" s="49">
        <f>SUM(C649:D651, C655:C657)</f>
        <v>101</v>
      </c>
      <c r="D661" s="50"/>
      <c r="E661" s="5" t="s">
        <v>135</v>
      </c>
      <c r="F661" s="15">
        <f>SQRT(((50-D658)^2+(50-D659)^2+(50-D660)^2)/2)</f>
        <v>10.00759561886148</v>
      </c>
      <c r="G661" s="38"/>
      <c r="H661" s="46" t="s">
        <v>134</v>
      </c>
      <c r="I661" s="49">
        <f>SUM(I649:J651, I655:I657)</f>
        <v>103</v>
      </c>
      <c r="J661" s="50"/>
      <c r="K661" s="5" t="s">
        <v>135</v>
      </c>
      <c r="L661" s="15">
        <f>SQRT(((50-J658)^2+(50-J659)^2+(50-J660)^2)/2)</f>
        <v>9.0090700461050659</v>
      </c>
      <c r="M661" s="38"/>
      <c r="N661" s="46" t="s">
        <v>134</v>
      </c>
      <c r="O661" s="49">
        <f>SUM(O649:P651, O655:O657)</f>
        <v>218</v>
      </c>
      <c r="P661" s="50"/>
      <c r="Q661" s="5" t="s">
        <v>135</v>
      </c>
      <c r="R661" s="15">
        <f>SQRT(((50-P658)^2+(50-P659)^2+(50-P660)^2)/2)</f>
        <v>7.6940574278226777</v>
      </c>
      <c r="S661" s="38"/>
      <c r="T661" s="46" t="s">
        <v>134</v>
      </c>
      <c r="U661" s="49">
        <f>SUM(U649:V651, U655:U657)</f>
        <v>55</v>
      </c>
      <c r="V661" s="50"/>
      <c r="W661" s="5" t="s">
        <v>135</v>
      </c>
      <c r="X661" s="15">
        <f>SQRT(((50-V658)^2+(50-V659)^2+(50-V660)^2)/2)</f>
        <v>19.09210586333522</v>
      </c>
    </row>
    <row r="662" spans="2:24" ht="15" customHeight="1" x14ac:dyDescent="0.25">
      <c r="B662" s="47"/>
      <c r="C662" s="51"/>
      <c r="D662" s="52"/>
      <c r="E662" s="5" t="s">
        <v>136</v>
      </c>
      <c r="F662" s="15">
        <f>SQRT(((50-F658)^2+(50-F659)^2+(50-F660)^2)/2)</f>
        <v>8.6501819142547092</v>
      </c>
      <c r="G662" s="38"/>
      <c r="H662" s="47"/>
      <c r="I662" s="51"/>
      <c r="J662" s="52"/>
      <c r="K662" s="5" t="s">
        <v>136</v>
      </c>
      <c r="L662" s="15">
        <f>SQRT(((50-L658)^2+(50-L659)^2+(50-L660)^2)/2)</f>
        <v>7.7715481643737183</v>
      </c>
      <c r="M662" s="38"/>
      <c r="N662" s="47"/>
      <c r="O662" s="51"/>
      <c r="P662" s="52"/>
      <c r="Q662" s="5" t="s">
        <v>136</v>
      </c>
      <c r="R662" s="15">
        <f>SQRT(((50-R658)^2+(50-R659)^2+(50-R660)^2)/2)</f>
        <v>6.4455301898100643</v>
      </c>
      <c r="S662" s="38"/>
      <c r="T662" s="47"/>
      <c r="U662" s="51"/>
      <c r="V662" s="52"/>
      <c r="W662" s="5" t="s">
        <v>136</v>
      </c>
      <c r="X662" s="15">
        <f>SQRT(((50-X658)^2+(50-X659)^2+(50-X660)^2)/2)</f>
        <v>14.91987078776196</v>
      </c>
    </row>
    <row r="663" spans="2:24" ht="15" customHeight="1" x14ac:dyDescent="0.25">
      <c r="B663" s="48"/>
      <c r="C663" s="53"/>
      <c r="D663" s="54"/>
      <c r="E663" s="5" t="s">
        <v>137</v>
      </c>
      <c r="F663" s="15">
        <f>SQRT(((2*F661^2)+(2*F662^2))/4)</f>
        <v>9.3535452428572441</v>
      </c>
      <c r="G663" s="38"/>
      <c r="H663" s="48"/>
      <c r="I663" s="53"/>
      <c r="J663" s="54"/>
      <c r="K663" s="5" t="s">
        <v>137</v>
      </c>
      <c r="L663" s="15">
        <f>SQRT(((2*L661^2)+(2*L662^2))/4)</f>
        <v>8.4130940790772115</v>
      </c>
      <c r="M663" s="38"/>
      <c r="N663" s="48"/>
      <c r="O663" s="53"/>
      <c r="P663" s="54"/>
      <c r="Q663" s="5" t="s">
        <v>137</v>
      </c>
      <c r="R663" s="15">
        <f>SQRT(((2*R661^2)+(2*R662^2))/4)</f>
        <v>7.0973015692721653</v>
      </c>
      <c r="S663" s="38"/>
      <c r="T663" s="48"/>
      <c r="U663" s="53"/>
      <c r="V663" s="54"/>
      <c r="W663" s="5" t="s">
        <v>137</v>
      </c>
      <c r="X663" s="15">
        <f>SQRT(((2*X661^2)+(2*X662^2))/4)</f>
        <v>17.133462151887336</v>
      </c>
    </row>
    <row r="664" spans="2:24" ht="15" customHeight="1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ht="15" customHeight="1" x14ac:dyDescent="0.25">
      <c r="B665" s="39" t="s">
        <v>373</v>
      </c>
      <c r="C665" s="39"/>
      <c r="D665" s="39"/>
      <c r="E665" s="39"/>
      <c r="F665" s="39"/>
      <c r="G665" s="38"/>
      <c r="H665" s="39" t="s">
        <v>374</v>
      </c>
      <c r="I665" s="39"/>
      <c r="J665" s="39"/>
      <c r="K665" s="39"/>
      <c r="L665" s="39"/>
      <c r="M665" s="38"/>
      <c r="N665" s="39" t="s">
        <v>378</v>
      </c>
      <c r="O665" s="39"/>
      <c r="P665" s="39"/>
      <c r="Q665" s="39"/>
      <c r="R665" s="39"/>
      <c r="S665" s="38"/>
      <c r="T665" s="39" t="s">
        <v>379</v>
      </c>
      <c r="U665" s="39"/>
      <c r="V665" s="39"/>
      <c r="W665" s="39"/>
      <c r="X665" s="39"/>
    </row>
    <row r="666" spans="2:24" ht="15" customHeight="1" x14ac:dyDescent="0.25">
      <c r="B666" s="2" t="s">
        <v>112</v>
      </c>
      <c r="C666" s="33">
        <v>19</v>
      </c>
      <c r="D666" s="34">
        <v>22</v>
      </c>
      <c r="E666" s="2" t="s">
        <v>113</v>
      </c>
      <c r="F666" s="16">
        <f>C666+D666+C668+D668+C672*2</f>
        <v>135</v>
      </c>
      <c r="G666" s="38"/>
      <c r="H666" s="2" t="s">
        <v>112</v>
      </c>
      <c r="I666" s="33">
        <f>U649+C666</f>
        <v>23</v>
      </c>
      <c r="J666" s="34">
        <f t="shared" ref="J666:J668" si="256">V649+D666</f>
        <v>31</v>
      </c>
      <c r="K666" s="2" t="s">
        <v>113</v>
      </c>
      <c r="L666" s="16">
        <f>I666+J666+I668+J668+I672*2</f>
        <v>211</v>
      </c>
      <c r="M666" s="38"/>
      <c r="N666" s="2" t="s">
        <v>161</v>
      </c>
      <c r="O666" s="33">
        <v>53</v>
      </c>
      <c r="P666" s="34">
        <v>57</v>
      </c>
      <c r="Q666" s="2" t="s">
        <v>167</v>
      </c>
      <c r="R666" s="16">
        <f>O666+P666+O668+P668+O672*2</f>
        <v>234</v>
      </c>
      <c r="S666" s="38"/>
      <c r="T666" s="2" t="s">
        <v>112</v>
      </c>
      <c r="U666" s="33">
        <v>40</v>
      </c>
      <c r="V666" s="34">
        <v>21</v>
      </c>
      <c r="W666" s="2" t="s">
        <v>113</v>
      </c>
      <c r="X666" s="16">
        <f>U666+V666+U668+V668+U672*2</f>
        <v>99</v>
      </c>
    </row>
    <row r="667" spans="2:24" ht="15" customHeight="1" x14ac:dyDescent="0.25">
      <c r="B667" s="3" t="s">
        <v>114</v>
      </c>
      <c r="C667" s="35">
        <v>15</v>
      </c>
      <c r="D667" s="36">
        <v>5</v>
      </c>
      <c r="E667" s="3" t="s">
        <v>115</v>
      </c>
      <c r="F667" s="17">
        <f>SUM(C666:D667)+C673*2</f>
        <v>93</v>
      </c>
      <c r="G667" s="38"/>
      <c r="H667" s="3" t="s">
        <v>114</v>
      </c>
      <c r="I667" s="35">
        <f t="shared" ref="I667:I668" si="257">U650+C667</f>
        <v>16</v>
      </c>
      <c r="J667" s="36">
        <f t="shared" si="256"/>
        <v>6</v>
      </c>
      <c r="K667" s="3" t="s">
        <v>115</v>
      </c>
      <c r="L667" s="17">
        <f>SUM(I666:J667)+I673*2</f>
        <v>112</v>
      </c>
      <c r="M667" s="38"/>
      <c r="N667" s="3" t="s">
        <v>162</v>
      </c>
      <c r="O667" s="35">
        <v>41</v>
      </c>
      <c r="P667" s="36">
        <v>29</v>
      </c>
      <c r="Q667" s="3" t="s">
        <v>168</v>
      </c>
      <c r="R667" s="17">
        <f>SUM(O666:P667)+O673*2</f>
        <v>362</v>
      </c>
      <c r="S667" s="38"/>
      <c r="T667" s="3" t="s">
        <v>114</v>
      </c>
      <c r="U667" s="35">
        <v>29</v>
      </c>
      <c r="V667" s="36">
        <v>21</v>
      </c>
      <c r="W667" s="3" t="s">
        <v>115</v>
      </c>
      <c r="X667" s="17">
        <f>SUM(U666:V667)+U673*2</f>
        <v>153</v>
      </c>
    </row>
    <row r="668" spans="2:24" ht="15" customHeight="1" x14ac:dyDescent="0.25">
      <c r="B668" s="4" t="s">
        <v>116</v>
      </c>
      <c r="C668" s="31">
        <v>10</v>
      </c>
      <c r="D668" s="32">
        <v>14</v>
      </c>
      <c r="E668" s="4" t="s">
        <v>117</v>
      </c>
      <c r="F668" s="18">
        <f>SUM(C667:D668)+C674*2</f>
        <v>54</v>
      </c>
      <c r="G668" s="38"/>
      <c r="H668" s="4" t="s">
        <v>116</v>
      </c>
      <c r="I668" s="31">
        <f t="shared" si="257"/>
        <v>13</v>
      </c>
      <c r="J668" s="32">
        <f t="shared" si="256"/>
        <v>22</v>
      </c>
      <c r="K668" s="4" t="s">
        <v>117</v>
      </c>
      <c r="L668" s="18">
        <f>SUM(I667:J668)+I674*2</f>
        <v>69</v>
      </c>
      <c r="M668" s="38"/>
      <c r="N668" s="4" t="s">
        <v>132</v>
      </c>
      <c r="O668" s="31">
        <v>25</v>
      </c>
      <c r="P668" s="32">
        <v>29</v>
      </c>
      <c r="Q668" s="4" t="s">
        <v>169</v>
      </c>
      <c r="R668" s="18">
        <f>SUM(O667:P668)+O674*2</f>
        <v>146</v>
      </c>
      <c r="S668" s="38"/>
      <c r="T668" s="4" t="s">
        <v>116</v>
      </c>
      <c r="U668" s="31">
        <v>16</v>
      </c>
      <c r="V668" s="32">
        <v>10</v>
      </c>
      <c r="W668" s="4" t="s">
        <v>117</v>
      </c>
      <c r="X668" s="18">
        <f>SUM(U667:V668)+U674*2</f>
        <v>84</v>
      </c>
    </row>
    <row r="669" spans="2:24" ht="15" customHeight="1" x14ac:dyDescent="0.25">
      <c r="B669" s="2" t="s">
        <v>118</v>
      </c>
      <c r="C669" s="6">
        <f>C666/(C666+D666)*100</f>
        <v>46.341463414634148</v>
      </c>
      <c r="D669" s="7">
        <f>D666/(C666+D666)*100</f>
        <v>53.658536585365859</v>
      </c>
      <c r="E669" s="2" t="s">
        <v>119</v>
      </c>
      <c r="F669" s="12">
        <f>F666/SUM(F666:F668)*100</f>
        <v>47.872340425531917</v>
      </c>
      <c r="G669" s="38"/>
      <c r="H669" s="2" t="s">
        <v>118</v>
      </c>
      <c r="I669" s="6">
        <f>I666/(I666+J666)*100</f>
        <v>42.592592592592595</v>
      </c>
      <c r="J669" s="7">
        <f>J666/(I666+J666)*100</f>
        <v>57.407407407407405</v>
      </c>
      <c r="K669" s="2" t="s">
        <v>119</v>
      </c>
      <c r="L669" s="12">
        <f>L666/SUM(L666:L668)*100</f>
        <v>53.826530612244895</v>
      </c>
      <c r="M669" s="38"/>
      <c r="N669" s="2" t="s">
        <v>170</v>
      </c>
      <c r="O669" s="6">
        <f>O666/(O666+P666)*100</f>
        <v>48.18181818181818</v>
      </c>
      <c r="P669" s="7">
        <f>P666/(O666+P666)*100</f>
        <v>51.81818181818182</v>
      </c>
      <c r="Q669" s="2" t="s">
        <v>171</v>
      </c>
      <c r="R669" s="12">
        <f>R666/SUM(R666:R668)*100</f>
        <v>31.536388140161726</v>
      </c>
      <c r="S669" s="38"/>
      <c r="T669" s="2" t="s">
        <v>118</v>
      </c>
      <c r="U669" s="6">
        <f>U666/(U666+V666)*100</f>
        <v>65.573770491803273</v>
      </c>
      <c r="V669" s="7">
        <f>V666/(U666+V666)*100</f>
        <v>34.42622950819672</v>
      </c>
      <c r="W669" s="2" t="s">
        <v>119</v>
      </c>
      <c r="X669" s="12">
        <f>X666/SUM(X666:X668)*100</f>
        <v>29.464285714285715</v>
      </c>
    </row>
    <row r="670" spans="2:24" ht="15" customHeight="1" x14ac:dyDescent="0.25">
      <c r="B670" s="3" t="s">
        <v>120</v>
      </c>
      <c r="C670" s="8">
        <f>C667/(C667+D667)*100</f>
        <v>75</v>
      </c>
      <c r="D670" s="9">
        <f>D667/(C667+D667)*100</f>
        <v>25</v>
      </c>
      <c r="E670" s="3" t="s">
        <v>121</v>
      </c>
      <c r="F670" s="13">
        <f>F667/SUM(F666:F668)*100</f>
        <v>32.978723404255319</v>
      </c>
      <c r="G670" s="38"/>
      <c r="H670" s="3" t="s">
        <v>120</v>
      </c>
      <c r="I670" s="8">
        <f>I667/(I667+J667)*100</f>
        <v>72.727272727272734</v>
      </c>
      <c r="J670" s="9">
        <f>J667/(I667+J667)*100</f>
        <v>27.27272727272727</v>
      </c>
      <c r="K670" s="3" t="s">
        <v>121</v>
      </c>
      <c r="L670" s="13">
        <f>L667/SUM(L666:L668)*100</f>
        <v>28.571428571428569</v>
      </c>
      <c r="M670" s="38"/>
      <c r="N670" s="3" t="s">
        <v>172</v>
      </c>
      <c r="O670" s="8">
        <f>O667/(O667+P667)*100</f>
        <v>58.571428571428577</v>
      </c>
      <c r="P670" s="9">
        <f>P667/(O667+P667)*100</f>
        <v>41.428571428571431</v>
      </c>
      <c r="Q670" s="3" t="s">
        <v>173</v>
      </c>
      <c r="R670" s="13">
        <f>R667/SUM(R666:R668)*100</f>
        <v>48.787061994609168</v>
      </c>
      <c r="S670" s="38"/>
      <c r="T670" s="3" t="s">
        <v>120</v>
      </c>
      <c r="U670" s="8">
        <f>U667/(U667+V667)*100</f>
        <v>57.999999999999993</v>
      </c>
      <c r="V670" s="9">
        <f>V667/(U667+V667)*100</f>
        <v>42</v>
      </c>
      <c r="W670" s="3" t="s">
        <v>121</v>
      </c>
      <c r="X670" s="13">
        <f>X667/SUM(X666:X668)*100</f>
        <v>45.535714285714285</v>
      </c>
    </row>
    <row r="671" spans="2:24" ht="15" customHeight="1" x14ac:dyDescent="0.25">
      <c r="B671" s="4" t="s">
        <v>122</v>
      </c>
      <c r="C671" s="10">
        <f>C668/(C668+D668)*100</f>
        <v>41.666666666666671</v>
      </c>
      <c r="D671" s="11">
        <f>D668/(C668+D668)*100</f>
        <v>58.333333333333336</v>
      </c>
      <c r="E671" s="4" t="s">
        <v>123</v>
      </c>
      <c r="F671" s="14">
        <f>F668/SUM(F666:F668)*100</f>
        <v>19.148936170212767</v>
      </c>
      <c r="G671" s="38"/>
      <c r="H671" s="4" t="s">
        <v>122</v>
      </c>
      <c r="I671" s="10">
        <f>I668/(I668+J668)*100</f>
        <v>37.142857142857146</v>
      </c>
      <c r="J671" s="11">
        <f>J668/(I668+J668)*100</f>
        <v>62.857142857142854</v>
      </c>
      <c r="K671" s="4" t="s">
        <v>123</v>
      </c>
      <c r="L671" s="14">
        <f>L668/SUM(L666:L668)*100</f>
        <v>17.602040816326532</v>
      </c>
      <c r="M671" s="38"/>
      <c r="N671" s="4" t="s">
        <v>174</v>
      </c>
      <c r="O671" s="10">
        <f>O668/(O668+P668)*100</f>
        <v>46.296296296296298</v>
      </c>
      <c r="P671" s="11">
        <f>P668/(O668+P668)*100</f>
        <v>53.703703703703709</v>
      </c>
      <c r="Q671" s="4" t="s">
        <v>175</v>
      </c>
      <c r="R671" s="14">
        <f>R668/SUM(R666:R668)*100</f>
        <v>19.676549865229109</v>
      </c>
      <c r="S671" s="38"/>
      <c r="T671" s="4" t="s">
        <v>122</v>
      </c>
      <c r="U671" s="10">
        <f>U668/(U668+V668)*100</f>
        <v>61.53846153846154</v>
      </c>
      <c r="V671" s="11">
        <f>V668/(U668+V668)*100</f>
        <v>38.461538461538467</v>
      </c>
      <c r="W671" s="4" t="s">
        <v>123</v>
      </c>
      <c r="X671" s="14">
        <f>X668/SUM(X666:X668)*100</f>
        <v>25</v>
      </c>
    </row>
    <row r="672" spans="2:24" ht="15" customHeight="1" x14ac:dyDescent="0.25">
      <c r="B672" s="2" t="s">
        <v>124</v>
      </c>
      <c r="C672" s="40">
        <v>35</v>
      </c>
      <c r="D672" s="41"/>
      <c r="E672" s="2" t="s">
        <v>125</v>
      </c>
      <c r="F672" s="12">
        <f>SQRT(5+F666)/SQRT(5+F667)*((5+C666)/(5+D666))</f>
        <v>1.0624254305194609</v>
      </c>
      <c r="G672" s="38"/>
      <c r="H672" s="2" t="s">
        <v>124</v>
      </c>
      <c r="I672" s="40">
        <f t="shared" ref="I672:J672" si="258">U655+C672</f>
        <v>61</v>
      </c>
      <c r="J672" s="41">
        <f t="shared" si="258"/>
        <v>0</v>
      </c>
      <c r="K672" s="2" t="s">
        <v>125</v>
      </c>
      <c r="L672" s="12">
        <f>SQRT(5+L666)/SQRT(5+L667)*((5+I666)/(5+J666))</f>
        <v>1.056791898534956</v>
      </c>
      <c r="M672" s="38"/>
      <c r="N672" s="2" t="s">
        <v>176</v>
      </c>
      <c r="O672" s="40">
        <v>35</v>
      </c>
      <c r="P672" s="41"/>
      <c r="Q672" s="2" t="s">
        <v>177</v>
      </c>
      <c r="R672" s="12">
        <f>SQRT(5+R666)/SQRT(5+R667)*((5+O666)/(5+P666))</f>
        <v>0.75492224441974953</v>
      </c>
      <c r="S672" s="38"/>
      <c r="T672" s="2" t="s">
        <v>124</v>
      </c>
      <c r="U672" s="40">
        <v>6</v>
      </c>
      <c r="V672" s="41"/>
      <c r="W672" s="2" t="s">
        <v>125</v>
      </c>
      <c r="X672" s="12">
        <f>SQRT(5+X666)/SQRT(5+X667)*((5+U666)/(5+V666))</f>
        <v>1.4041945786821672</v>
      </c>
    </row>
    <row r="673" spans="2:24" ht="15" customHeight="1" x14ac:dyDescent="0.25">
      <c r="B673" s="3" t="s">
        <v>126</v>
      </c>
      <c r="C673" s="42">
        <v>16</v>
      </c>
      <c r="D673" s="43"/>
      <c r="E673" s="3" t="s">
        <v>127</v>
      </c>
      <c r="F673" s="13">
        <f>SQRT(5+F667)/SQRT(5+F668)*((5+C667)/(5+D667))</f>
        <v>2.5776089301153053</v>
      </c>
      <c r="G673" s="38"/>
      <c r="H673" s="3" t="s">
        <v>126</v>
      </c>
      <c r="I673" s="42">
        <f t="shared" ref="I673:J673" si="259">U656+C673</f>
        <v>18</v>
      </c>
      <c r="J673" s="43">
        <f t="shared" si="259"/>
        <v>0</v>
      </c>
      <c r="K673" s="3" t="s">
        <v>127</v>
      </c>
      <c r="L673" s="13">
        <f>SQRT(5+L667)/SQRT(5+L668)*((5+I667)/(5+J667))</f>
        <v>2.400510890452241</v>
      </c>
      <c r="M673" s="38"/>
      <c r="N673" s="3" t="s">
        <v>178</v>
      </c>
      <c r="O673" s="42">
        <v>91</v>
      </c>
      <c r="P673" s="43"/>
      <c r="Q673" s="3" t="s">
        <v>179</v>
      </c>
      <c r="R673" s="13">
        <f>SQRT(5+R667)/SQRT(5+R668)*((5+O667)/(5+P667))</f>
        <v>2.1092277336704788</v>
      </c>
      <c r="S673" s="38"/>
      <c r="T673" s="3" t="s">
        <v>126</v>
      </c>
      <c r="U673" s="42">
        <v>21</v>
      </c>
      <c r="V673" s="43"/>
      <c r="W673" s="3" t="s">
        <v>127</v>
      </c>
      <c r="X673" s="13">
        <f>SQRT(5+X667)/SQRT(5+X668)*((5+U667)/(5+V667))</f>
        <v>1.7423648823612368</v>
      </c>
    </row>
    <row r="674" spans="2:24" ht="15" customHeight="1" x14ac:dyDescent="0.25">
      <c r="B674" s="4" t="s">
        <v>128</v>
      </c>
      <c r="C674" s="44">
        <v>5</v>
      </c>
      <c r="D674" s="45"/>
      <c r="E674" s="4" t="s">
        <v>129</v>
      </c>
      <c r="F674" s="14">
        <f>SQRT(5+F668)/SQRT(5+F666)*((5+C668)/(5+D668))</f>
        <v>0.51250681657902686</v>
      </c>
      <c r="G674" s="38"/>
      <c r="H674" s="4" t="s">
        <v>128</v>
      </c>
      <c r="I674" s="44">
        <f t="shared" ref="I674:J674" si="260">U657+C674</f>
        <v>6</v>
      </c>
      <c r="J674" s="45">
        <f t="shared" si="260"/>
        <v>0</v>
      </c>
      <c r="K674" s="4" t="s">
        <v>129</v>
      </c>
      <c r="L674" s="14">
        <f>SQRT(5+L668)/SQRT(5+L666)*((5+I668)/(5+J668))</f>
        <v>0.39020939825380513</v>
      </c>
      <c r="M674" s="38"/>
      <c r="N674" s="4" t="s">
        <v>180</v>
      </c>
      <c r="O674" s="44">
        <v>11</v>
      </c>
      <c r="P674" s="45"/>
      <c r="Q674" s="4" t="s">
        <v>181</v>
      </c>
      <c r="R674" s="14">
        <f>SQRT(5+R668)/SQRT(5+R666)*((5+O668)/(5+P668))</f>
        <v>0.70134525138854653</v>
      </c>
      <c r="S674" s="38"/>
      <c r="T674" s="4" t="s">
        <v>128</v>
      </c>
      <c r="U674" s="44">
        <v>4</v>
      </c>
      <c r="V674" s="45"/>
      <c r="W674" s="4" t="s">
        <v>129</v>
      </c>
      <c r="X674" s="14">
        <f>SQRT(5+X668)/SQRT(5+X666)*((5+U668)/(5+V668))</f>
        <v>1.2951091430098438</v>
      </c>
    </row>
    <row r="675" spans="2:24" ht="15" customHeight="1" x14ac:dyDescent="0.25">
      <c r="B675" s="2" t="s">
        <v>112</v>
      </c>
      <c r="C675" s="6">
        <f>(100*F672)/(1+F672)</f>
        <v>51.513398486939174</v>
      </c>
      <c r="D675" s="7">
        <f>100-C675</f>
        <v>48.486601513060826</v>
      </c>
      <c r="E675" s="2" t="s">
        <v>130</v>
      </c>
      <c r="F675" s="7">
        <f>(C675+D677)/2</f>
        <v>58.814401497724219</v>
      </c>
      <c r="G675" s="38"/>
      <c r="H675" s="2" t="s">
        <v>112</v>
      </c>
      <c r="I675" s="6">
        <f>(100*L672)/(1+L672)</f>
        <v>51.38059418104983</v>
      </c>
      <c r="J675" s="7">
        <f>100-I675</f>
        <v>48.61940581895017</v>
      </c>
      <c r="K675" s="2" t="s">
        <v>130</v>
      </c>
      <c r="L675" s="7">
        <f>(I675+J677)/2</f>
        <v>61.65610199934175</v>
      </c>
      <c r="M675" s="38"/>
      <c r="N675" s="2" t="s">
        <v>161</v>
      </c>
      <c r="O675" s="6">
        <f>(100*R672)/(1+R672)</f>
        <v>43.017418396754003</v>
      </c>
      <c r="P675" s="7">
        <f>100-O675</f>
        <v>56.982581603245997</v>
      </c>
      <c r="Q675" s="2" t="s">
        <v>130</v>
      </c>
      <c r="R675" s="7">
        <f>(O675+P677)/2</f>
        <v>50.897218061697181</v>
      </c>
      <c r="S675" s="38"/>
      <c r="T675" s="2" t="s">
        <v>161</v>
      </c>
      <c r="U675" s="6">
        <f>(100*X672)/(1+X672)</f>
        <v>58.406028826995389</v>
      </c>
      <c r="V675" s="7">
        <f>100-U675</f>
        <v>41.593971173004611</v>
      </c>
      <c r="W675" s="2" t="s">
        <v>130</v>
      </c>
      <c r="X675" s="7">
        <f>(U675+V677)/2</f>
        <v>50.988470740175558</v>
      </c>
    </row>
    <row r="676" spans="2:24" ht="15" customHeight="1" x14ac:dyDescent="0.25">
      <c r="B676" s="3" t="s">
        <v>162</v>
      </c>
      <c r="C676" s="8">
        <f>(100*F673)/(1+F673)</f>
        <v>72.048370307266353</v>
      </c>
      <c r="D676" s="9">
        <f t="shared" ref="D676:D677" si="261">100-C676</f>
        <v>27.951629692733647</v>
      </c>
      <c r="E676" s="3" t="s">
        <v>131</v>
      </c>
      <c r="F676" s="9">
        <f>(D675+C676)/2</f>
        <v>60.267485910163586</v>
      </c>
      <c r="G676" s="38"/>
      <c r="H676" s="3" t="s">
        <v>162</v>
      </c>
      <c r="I676" s="8">
        <f>(100*L673)/(1+L673)</f>
        <v>70.592654097719773</v>
      </c>
      <c r="J676" s="9">
        <f t="shared" ref="J676:J677" si="262">100-I676</f>
        <v>29.407345902280227</v>
      </c>
      <c r="K676" s="3" t="s">
        <v>131</v>
      </c>
      <c r="L676" s="9">
        <f>(J675+I676)/2</f>
        <v>59.606029958334972</v>
      </c>
      <c r="M676" s="38"/>
      <c r="N676" s="3" t="s">
        <v>162</v>
      </c>
      <c r="O676" s="8">
        <f>(100*R673)/(1+R673)</f>
        <v>67.837672706608444</v>
      </c>
      <c r="P676" s="9">
        <f t="shared" ref="P676:P677" si="263">100-O676</f>
        <v>32.162327293391556</v>
      </c>
      <c r="Q676" s="3" t="s">
        <v>131</v>
      </c>
      <c r="R676" s="9">
        <f>(P675+O676)/2</f>
        <v>62.410127154927224</v>
      </c>
      <c r="S676" s="38"/>
      <c r="T676" s="3" t="s">
        <v>162</v>
      </c>
      <c r="U676" s="8">
        <f>(100*X673)/(1+X673)</f>
        <v>63.535122316072766</v>
      </c>
      <c r="V676" s="9">
        <f t="shared" ref="V676:V677" si="264">100-U676</f>
        <v>36.464877683927234</v>
      </c>
      <c r="W676" s="3" t="s">
        <v>131</v>
      </c>
      <c r="X676" s="9">
        <f>(V675+U676)/2</f>
        <v>52.564546744538688</v>
      </c>
    </row>
    <row r="677" spans="2:24" ht="15" customHeight="1" x14ac:dyDescent="0.25">
      <c r="B677" s="4" t="s">
        <v>132</v>
      </c>
      <c r="C677" s="10">
        <f>(100*F674)/(1+F674)</f>
        <v>33.884595491490735</v>
      </c>
      <c r="D677" s="11">
        <f t="shared" si="261"/>
        <v>66.115404508509272</v>
      </c>
      <c r="E677" s="4" t="s">
        <v>133</v>
      </c>
      <c r="F677" s="11">
        <f>(D676+C677)/2</f>
        <v>30.918112592112191</v>
      </c>
      <c r="G677" s="38"/>
      <c r="H677" s="4" t="s">
        <v>132</v>
      </c>
      <c r="I677" s="10">
        <f>(100*L674)/(1+L674)</f>
        <v>28.068390182366336</v>
      </c>
      <c r="J677" s="11">
        <f t="shared" si="262"/>
        <v>71.931609817633671</v>
      </c>
      <c r="K677" s="4" t="s">
        <v>133</v>
      </c>
      <c r="L677" s="11">
        <f>(J676+I677)/2</f>
        <v>28.737868042323282</v>
      </c>
      <c r="M677" s="38"/>
      <c r="N677" s="4" t="s">
        <v>132</v>
      </c>
      <c r="O677" s="10">
        <f>(100*R674)/(1+R674)</f>
        <v>41.222982273359641</v>
      </c>
      <c r="P677" s="11">
        <f t="shared" si="263"/>
        <v>58.777017726640359</v>
      </c>
      <c r="Q677" s="4" t="s">
        <v>133</v>
      </c>
      <c r="R677" s="11">
        <f>(P676+O677)/2</f>
        <v>36.692654783375602</v>
      </c>
      <c r="S677" s="38"/>
      <c r="T677" s="4" t="s">
        <v>132</v>
      </c>
      <c r="U677" s="10">
        <f>(100*X674)/(1+X674)</f>
        <v>56.42908734664428</v>
      </c>
      <c r="V677" s="11">
        <f t="shared" si="264"/>
        <v>43.57091265335572</v>
      </c>
      <c r="W677" s="4" t="s">
        <v>133</v>
      </c>
      <c r="X677" s="11">
        <f>(V676+U677)/2</f>
        <v>46.446982515285754</v>
      </c>
    </row>
    <row r="678" spans="2:24" ht="15" customHeight="1" x14ac:dyDescent="0.25">
      <c r="B678" s="46" t="s">
        <v>134</v>
      </c>
      <c r="C678" s="49">
        <f>SUM(C666:D668, C672:C674)</f>
        <v>141</v>
      </c>
      <c r="D678" s="50"/>
      <c r="E678" s="5" t="s">
        <v>135</v>
      </c>
      <c r="F678" s="15">
        <f>SQRT(((50-D675)^2+(50-D676)^2+(50-D677)^2)/2)</f>
        <v>19.34072478811866</v>
      </c>
      <c r="G678" s="38"/>
      <c r="H678" s="46" t="s">
        <v>134</v>
      </c>
      <c r="I678" s="49">
        <f>SUM(I666:J668, I672:I674)</f>
        <v>196</v>
      </c>
      <c r="J678" s="50"/>
      <c r="K678" s="5" t="s">
        <v>135</v>
      </c>
      <c r="L678" s="15">
        <f>SQRT(((50-J675)^2+(50-J676)^2+(50-J677)^2)/2)</f>
        <v>21.295057551859411</v>
      </c>
      <c r="M678" s="38"/>
      <c r="N678" s="46" t="s">
        <v>134</v>
      </c>
      <c r="O678" s="49">
        <f>SUM(O666:P668, O672:O674)</f>
        <v>371</v>
      </c>
      <c r="P678" s="50"/>
      <c r="Q678" s="5" t="s">
        <v>135</v>
      </c>
      <c r="R678" s="15">
        <f>SQRT(((50-P675)^2+(50-P676)^2+(50-P677)^2)/2)</f>
        <v>14.899245846817758</v>
      </c>
      <c r="S678" s="38"/>
      <c r="T678" s="46" t="s">
        <v>134</v>
      </c>
      <c r="U678" s="49">
        <f>SUM(U666:V668, U672:U674)</f>
        <v>168</v>
      </c>
      <c r="V678" s="50"/>
      <c r="W678" s="5" t="s">
        <v>135</v>
      </c>
      <c r="X678" s="15">
        <f>SQRT(((50-V675)^2+(50-V676)^2+(50-V677)^2)/2)</f>
        <v>12.148951001261592</v>
      </c>
    </row>
    <row r="679" spans="2:24" ht="15" customHeight="1" x14ac:dyDescent="0.25">
      <c r="B679" s="47"/>
      <c r="C679" s="51"/>
      <c r="D679" s="52"/>
      <c r="E679" s="5" t="s">
        <v>136</v>
      </c>
      <c r="F679" s="15">
        <f>SQRT(((50-F675)^2+(50-F676)^2+(50-F677)^2)/2)</f>
        <v>16.541362817582442</v>
      </c>
      <c r="G679" s="38"/>
      <c r="H679" s="47"/>
      <c r="I679" s="51"/>
      <c r="J679" s="52"/>
      <c r="K679" s="5" t="s">
        <v>136</v>
      </c>
      <c r="L679" s="15">
        <f>SQRT(((50-L675)^2+(50-L676)^2+(50-L677)^2)/2)</f>
        <v>18.442054939256977</v>
      </c>
      <c r="M679" s="38"/>
      <c r="N679" s="47"/>
      <c r="O679" s="51"/>
      <c r="P679" s="52"/>
      <c r="Q679" s="5" t="s">
        <v>136</v>
      </c>
      <c r="R679" s="15">
        <f>SQRT(((50-R675)^2+(50-R676)^2+(50-R677)^2)/2)</f>
        <v>12.882191059096158</v>
      </c>
      <c r="S679" s="38"/>
      <c r="T679" s="47"/>
      <c r="U679" s="51"/>
      <c r="V679" s="52"/>
      <c r="W679" s="5" t="s">
        <v>136</v>
      </c>
      <c r="X679" s="15">
        <f>SQRT(((50-X675)^2+(50-X676)^2+(50-X677)^2)/2)</f>
        <v>3.1763113556287541</v>
      </c>
    </row>
    <row r="680" spans="2:24" ht="15" customHeight="1" x14ac:dyDescent="0.25">
      <c r="B680" s="48"/>
      <c r="C680" s="53"/>
      <c r="D680" s="54"/>
      <c r="E680" s="5" t="s">
        <v>137</v>
      </c>
      <c r="F680" s="15">
        <f>SQRT(((2*F678^2)+(2*F679^2))/4)</f>
        <v>17.995559441048872</v>
      </c>
      <c r="G680" s="38"/>
      <c r="H680" s="48"/>
      <c r="I680" s="53"/>
      <c r="J680" s="54"/>
      <c r="K680" s="5" t="s">
        <v>137</v>
      </c>
      <c r="L680" s="15">
        <f>SQRT(((2*L678^2)+(2*L679^2))/4)</f>
        <v>19.919699627750127</v>
      </c>
      <c r="M680" s="38"/>
      <c r="N680" s="48"/>
      <c r="O680" s="53"/>
      <c r="P680" s="54"/>
      <c r="Q680" s="5" t="s">
        <v>137</v>
      </c>
      <c r="R680" s="15">
        <f>SQRT(((2*R678^2)+(2*R679^2))/4)</f>
        <v>13.927282098223134</v>
      </c>
      <c r="S680" s="38"/>
      <c r="T680" s="48"/>
      <c r="U680" s="53"/>
      <c r="V680" s="54"/>
      <c r="W680" s="5" t="s">
        <v>137</v>
      </c>
      <c r="X680" s="15">
        <f>SQRT(((2*X678^2)+(2*X679^2))/4)</f>
        <v>8.8793570786107932</v>
      </c>
    </row>
    <row r="681" spans="2:24" ht="15" customHeight="1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ht="15" customHeight="1" x14ac:dyDescent="0.25">
      <c r="B682" s="39" t="s">
        <v>381</v>
      </c>
      <c r="C682" s="39"/>
      <c r="D682" s="39"/>
      <c r="E682" s="39"/>
      <c r="F682" s="39"/>
      <c r="G682" s="38"/>
      <c r="H682" s="39" t="s">
        <v>382</v>
      </c>
      <c r="I682" s="39"/>
      <c r="J682" s="39"/>
      <c r="K682" s="39"/>
      <c r="L682" s="39"/>
      <c r="M682" s="38"/>
      <c r="N682" s="39" t="s">
        <v>384</v>
      </c>
      <c r="O682" s="39"/>
      <c r="P682" s="39"/>
      <c r="Q682" s="39"/>
      <c r="R682" s="39"/>
      <c r="S682" s="38"/>
      <c r="T682" s="39" t="s">
        <v>385</v>
      </c>
      <c r="U682" s="39"/>
      <c r="V682" s="39"/>
      <c r="W682" s="39"/>
      <c r="X682" s="39"/>
    </row>
    <row r="683" spans="2:24" ht="15" customHeight="1" x14ac:dyDescent="0.25">
      <c r="B683" s="2" t="s">
        <v>112</v>
      </c>
      <c r="C683" s="33">
        <f>U666+'Lesser than 50'!U309</f>
        <v>46</v>
      </c>
      <c r="D683" s="34">
        <f>V666+'Lesser than 50'!V309</f>
        <v>26</v>
      </c>
      <c r="E683" s="2" t="s">
        <v>113</v>
      </c>
      <c r="F683" s="16">
        <f>C683+D683+C685+D685+C689*2</f>
        <v>143</v>
      </c>
      <c r="G683" s="38"/>
      <c r="H683" s="2" t="s">
        <v>112</v>
      </c>
      <c r="I683" s="33">
        <v>15</v>
      </c>
      <c r="J683" s="34">
        <v>13</v>
      </c>
      <c r="K683" s="2" t="s">
        <v>113</v>
      </c>
      <c r="L683" s="16">
        <f>I683+J683+I685+J685+I689*2</f>
        <v>59</v>
      </c>
      <c r="M683" s="38"/>
      <c r="N683" s="2" t="s">
        <v>112</v>
      </c>
      <c r="O683" s="33">
        <f>I683+'Lesser than 50'!C326</f>
        <v>17</v>
      </c>
      <c r="P683" s="34">
        <f>J683+'Lesser than 50'!D326</f>
        <v>13</v>
      </c>
      <c r="Q683" s="2" t="s">
        <v>113</v>
      </c>
      <c r="R683" s="16">
        <f>O683+P683+O685+P685+O689*2</f>
        <v>76</v>
      </c>
      <c r="S683" s="38"/>
      <c r="T683" s="2" t="s">
        <v>112</v>
      </c>
      <c r="U683" s="33">
        <v>14</v>
      </c>
      <c r="V683" s="34">
        <v>11</v>
      </c>
      <c r="W683" s="2" t="s">
        <v>113</v>
      </c>
      <c r="X683" s="16">
        <f>U683+V683+U685+V685+U689*2</f>
        <v>54</v>
      </c>
    </row>
    <row r="684" spans="2:24" ht="15" customHeight="1" x14ac:dyDescent="0.25">
      <c r="B684" s="3" t="s">
        <v>114</v>
      </c>
      <c r="C684" s="35">
        <f>U667+'Lesser than 50'!U310</f>
        <v>29</v>
      </c>
      <c r="D684" s="36">
        <f>V667+'Lesser than 50'!V310</f>
        <v>24</v>
      </c>
      <c r="E684" s="3" t="s">
        <v>115</v>
      </c>
      <c r="F684" s="17">
        <f>SUM(C683:D684)+C690*2</f>
        <v>177</v>
      </c>
      <c r="G684" s="38"/>
      <c r="H684" s="3" t="s">
        <v>114</v>
      </c>
      <c r="I684" s="35">
        <v>6</v>
      </c>
      <c r="J684" s="36">
        <v>16</v>
      </c>
      <c r="K684" s="3" t="s">
        <v>115</v>
      </c>
      <c r="L684" s="17">
        <f>SUM(I683:J684)+I690*2</f>
        <v>78</v>
      </c>
      <c r="M684" s="38"/>
      <c r="N684" s="3" t="s">
        <v>114</v>
      </c>
      <c r="O684" s="35">
        <f>I684+'Lesser than 50'!C327</f>
        <v>7</v>
      </c>
      <c r="P684" s="36">
        <f>J684+'Lesser than 50'!D327</f>
        <v>19</v>
      </c>
      <c r="Q684" s="3" t="s">
        <v>115</v>
      </c>
      <c r="R684" s="17">
        <f>SUM(O683:P684)+O690*2</f>
        <v>88</v>
      </c>
      <c r="S684" s="38"/>
      <c r="T684" s="3" t="s">
        <v>114</v>
      </c>
      <c r="U684" s="35">
        <v>8</v>
      </c>
      <c r="V684" s="36">
        <v>13</v>
      </c>
      <c r="W684" s="3" t="s">
        <v>115</v>
      </c>
      <c r="X684" s="17">
        <f>SUM(U683:V684)+U690*2</f>
        <v>64</v>
      </c>
    </row>
    <row r="685" spans="2:24" ht="15" customHeight="1" x14ac:dyDescent="0.25">
      <c r="B685" s="4" t="s">
        <v>116</v>
      </c>
      <c r="C685" s="31">
        <f>U668+'Lesser than 50'!U311</f>
        <v>20</v>
      </c>
      <c r="D685" s="32">
        <f>V668+'Lesser than 50'!V311</f>
        <v>13</v>
      </c>
      <c r="E685" s="4" t="s">
        <v>117</v>
      </c>
      <c r="F685" s="18">
        <f>SUM(C684:D685)+C691*2</f>
        <v>100</v>
      </c>
      <c r="G685" s="38"/>
      <c r="H685" s="4" t="s">
        <v>116</v>
      </c>
      <c r="I685" s="31">
        <v>12</v>
      </c>
      <c r="J685" s="32">
        <v>7</v>
      </c>
      <c r="K685" s="4" t="s">
        <v>117</v>
      </c>
      <c r="L685" s="18">
        <f>SUM(I684:J685)+I691*2</f>
        <v>45</v>
      </c>
      <c r="M685" s="38"/>
      <c r="N685" s="4" t="s">
        <v>116</v>
      </c>
      <c r="O685" s="31">
        <f>I685+'Lesser than 50'!C328</f>
        <v>17</v>
      </c>
      <c r="P685" s="32">
        <f>J685+'Lesser than 50'!D328</f>
        <v>9</v>
      </c>
      <c r="Q685" s="4" t="s">
        <v>117</v>
      </c>
      <c r="R685" s="18">
        <f>SUM(O684:P685)+O691*2</f>
        <v>58</v>
      </c>
      <c r="S685" s="38"/>
      <c r="T685" s="4" t="s">
        <v>116</v>
      </c>
      <c r="U685" s="31">
        <v>3</v>
      </c>
      <c r="V685" s="32">
        <v>14</v>
      </c>
      <c r="W685" s="4" t="s">
        <v>117</v>
      </c>
      <c r="X685" s="18">
        <f>SUM(U684:V685)+U691*2</f>
        <v>48</v>
      </c>
    </row>
    <row r="686" spans="2:24" ht="15" customHeight="1" x14ac:dyDescent="0.25">
      <c r="B686" s="2" t="s">
        <v>118</v>
      </c>
      <c r="C686" s="6">
        <f>C683/(C683+D683)*100</f>
        <v>63.888888888888886</v>
      </c>
      <c r="D686" s="7">
        <f>D683/(C683+D683)*100</f>
        <v>36.111111111111107</v>
      </c>
      <c r="E686" s="2" t="s">
        <v>119</v>
      </c>
      <c r="F686" s="12">
        <f>F683/SUM(F683:F685)*100</f>
        <v>34.047619047619051</v>
      </c>
      <c r="G686" s="38"/>
      <c r="H686" s="2" t="s">
        <v>118</v>
      </c>
      <c r="I686" s="6">
        <f>I683/(I683+J683)*100</f>
        <v>53.571428571428569</v>
      </c>
      <c r="J686" s="7">
        <f>J683/(I683+J683)*100</f>
        <v>46.428571428571431</v>
      </c>
      <c r="K686" s="2" t="s">
        <v>119</v>
      </c>
      <c r="L686" s="12">
        <f>L683/SUM(L683:L685)*100</f>
        <v>32.417582417582416</v>
      </c>
      <c r="M686" s="38"/>
      <c r="N686" s="2" t="s">
        <v>118</v>
      </c>
      <c r="O686" s="6">
        <f>O683/(O683+P683)*100</f>
        <v>56.666666666666664</v>
      </c>
      <c r="P686" s="7">
        <f>P683/(O683+P683)*100</f>
        <v>43.333333333333336</v>
      </c>
      <c r="Q686" s="2" t="s">
        <v>119</v>
      </c>
      <c r="R686" s="12">
        <f>R683/SUM(R683:R685)*100</f>
        <v>34.234234234234236</v>
      </c>
      <c r="S686" s="38"/>
      <c r="T686" s="2" t="s">
        <v>118</v>
      </c>
      <c r="U686" s="6">
        <f>U683/(U683+V683)*100</f>
        <v>56.000000000000007</v>
      </c>
      <c r="V686" s="7">
        <f>V683/(U683+V683)*100</f>
        <v>44</v>
      </c>
      <c r="W686" s="2" t="s">
        <v>119</v>
      </c>
      <c r="X686" s="12">
        <f>X683/SUM(X683:X685)*100</f>
        <v>32.53012048192771</v>
      </c>
    </row>
    <row r="687" spans="2:24" ht="15" customHeight="1" x14ac:dyDescent="0.25">
      <c r="B687" s="3" t="s">
        <v>120</v>
      </c>
      <c r="C687" s="8">
        <f>C684/(C684+D684)*100</f>
        <v>54.716981132075468</v>
      </c>
      <c r="D687" s="9">
        <f>D684/(C684+D684)*100</f>
        <v>45.283018867924532</v>
      </c>
      <c r="E687" s="3" t="s">
        <v>121</v>
      </c>
      <c r="F687" s="13">
        <f>F684/SUM(F683:F685)*100</f>
        <v>42.142857142857146</v>
      </c>
      <c r="G687" s="38"/>
      <c r="H687" s="3" t="s">
        <v>120</v>
      </c>
      <c r="I687" s="8">
        <f>I684/(I684+J684)*100</f>
        <v>27.27272727272727</v>
      </c>
      <c r="J687" s="9">
        <f>J684/(I684+J684)*100</f>
        <v>72.727272727272734</v>
      </c>
      <c r="K687" s="3" t="s">
        <v>121</v>
      </c>
      <c r="L687" s="13">
        <f>L684/SUM(L683:L685)*100</f>
        <v>42.857142857142854</v>
      </c>
      <c r="M687" s="38"/>
      <c r="N687" s="3" t="s">
        <v>120</v>
      </c>
      <c r="O687" s="8">
        <f>O684/(O684+P684)*100</f>
        <v>26.923076923076923</v>
      </c>
      <c r="P687" s="9">
        <f>P684/(O684+P684)*100</f>
        <v>73.076923076923066</v>
      </c>
      <c r="Q687" s="3" t="s">
        <v>121</v>
      </c>
      <c r="R687" s="13">
        <f>R684/SUM(R683:R685)*100</f>
        <v>39.63963963963964</v>
      </c>
      <c r="S687" s="38"/>
      <c r="T687" s="3" t="s">
        <v>120</v>
      </c>
      <c r="U687" s="8">
        <f>U684/(U684+V684)*100</f>
        <v>38.095238095238095</v>
      </c>
      <c r="V687" s="9">
        <f>V684/(U684+V684)*100</f>
        <v>61.904761904761905</v>
      </c>
      <c r="W687" s="3" t="s">
        <v>121</v>
      </c>
      <c r="X687" s="13">
        <f>X684/SUM(X683:X685)*100</f>
        <v>38.554216867469883</v>
      </c>
    </row>
    <row r="688" spans="2:24" ht="15" customHeight="1" x14ac:dyDescent="0.25">
      <c r="B688" s="4" t="s">
        <v>122</v>
      </c>
      <c r="C688" s="10">
        <f>C685/(C685+D685)*100</f>
        <v>60.606060606060609</v>
      </c>
      <c r="D688" s="11">
        <f>D685/(C685+D685)*100</f>
        <v>39.393939393939391</v>
      </c>
      <c r="E688" s="4" t="s">
        <v>123</v>
      </c>
      <c r="F688" s="14">
        <f>F685/SUM(F683:F685)*100</f>
        <v>23.809523809523807</v>
      </c>
      <c r="G688" s="38"/>
      <c r="H688" s="4" t="s">
        <v>122</v>
      </c>
      <c r="I688" s="10">
        <f>I685/(I685+J685)*100</f>
        <v>63.157894736842103</v>
      </c>
      <c r="J688" s="11">
        <f>J685/(I685+J685)*100</f>
        <v>36.84210526315789</v>
      </c>
      <c r="K688" s="4" t="s">
        <v>123</v>
      </c>
      <c r="L688" s="14">
        <f>L685/SUM(L683:L685)*100</f>
        <v>24.725274725274726</v>
      </c>
      <c r="M688" s="38"/>
      <c r="N688" s="4" t="s">
        <v>122</v>
      </c>
      <c r="O688" s="10">
        <f>O685/(O685+P685)*100</f>
        <v>65.384615384615387</v>
      </c>
      <c r="P688" s="11">
        <f>P685/(O685+P685)*100</f>
        <v>34.615384615384613</v>
      </c>
      <c r="Q688" s="4" t="s">
        <v>123</v>
      </c>
      <c r="R688" s="14">
        <f>R685/SUM(R683:R685)*100</f>
        <v>26.126126126126124</v>
      </c>
      <c r="S688" s="38"/>
      <c r="T688" s="4" t="s">
        <v>122</v>
      </c>
      <c r="U688" s="10">
        <f>U685/(U685+V685)*100</f>
        <v>17.647058823529413</v>
      </c>
      <c r="V688" s="11">
        <f>V685/(U685+V685)*100</f>
        <v>82.35294117647058</v>
      </c>
      <c r="W688" s="4" t="s">
        <v>123</v>
      </c>
      <c r="X688" s="14">
        <f>X685/SUM(X683:X685)*100</f>
        <v>28.915662650602407</v>
      </c>
    </row>
    <row r="689" spans="2:24" ht="15" customHeight="1" x14ac:dyDescent="0.25">
      <c r="B689" s="2" t="s">
        <v>124</v>
      </c>
      <c r="C689" s="40">
        <f>U672+'Lesser than 50'!U315</f>
        <v>19</v>
      </c>
      <c r="D689" s="41">
        <f>V672+'Lesser than 50'!V315</f>
        <v>0</v>
      </c>
      <c r="E689" s="2" t="s">
        <v>125</v>
      </c>
      <c r="F689" s="12">
        <f>SQRT(5+F683)/SQRT(5+F684)*((5+C683)/(5+D683))</f>
        <v>1.4835549807661976</v>
      </c>
      <c r="G689" s="38"/>
      <c r="H689" s="2" t="s">
        <v>124</v>
      </c>
      <c r="I689" s="40">
        <v>6</v>
      </c>
      <c r="J689" s="41"/>
      <c r="K689" s="2" t="s">
        <v>125</v>
      </c>
      <c r="L689" s="12">
        <f>SQRT(5+L683)/SQRT(5+L684)*((5+I683)/(5+J683))</f>
        <v>0.97568231101946978</v>
      </c>
      <c r="M689" s="38"/>
      <c r="N689" s="2" t="s">
        <v>124</v>
      </c>
      <c r="O689" s="40">
        <f>I689+'Lesser than 50'!C332</f>
        <v>10</v>
      </c>
      <c r="P689" s="41">
        <f>J689+'Lesser than 50'!D332</f>
        <v>0</v>
      </c>
      <c r="Q689" s="2" t="s">
        <v>125</v>
      </c>
      <c r="R689" s="12">
        <f>SQRT(5+R683)/SQRT(5+R684)*((5+O683)/(5+P683))</f>
        <v>1.1406468642034679</v>
      </c>
      <c r="S689" s="38"/>
      <c r="T689" s="2" t="s">
        <v>124</v>
      </c>
      <c r="U689" s="40">
        <v>6</v>
      </c>
      <c r="V689" s="41"/>
      <c r="W689" s="2" t="s">
        <v>125</v>
      </c>
      <c r="X689" s="12">
        <f>SQRT(5+X683)/SQRT(5+X684)*((5+U683)/(5+V683))</f>
        <v>1.098082774195783</v>
      </c>
    </row>
    <row r="690" spans="2:24" ht="15" customHeight="1" x14ac:dyDescent="0.25">
      <c r="B690" s="3" t="s">
        <v>126</v>
      </c>
      <c r="C690" s="42">
        <f>U673+'Lesser than 50'!U316</f>
        <v>26</v>
      </c>
      <c r="D690" s="43">
        <f>V673+'Lesser than 50'!V316</f>
        <v>0</v>
      </c>
      <c r="E690" s="3" t="s">
        <v>127</v>
      </c>
      <c r="F690" s="13">
        <f>SQRT(5+F684)/SQRT(5+F685)*((5+C684)/(5+D684))</f>
        <v>1.5435544836240711</v>
      </c>
      <c r="G690" s="38"/>
      <c r="H690" s="3" t="s">
        <v>126</v>
      </c>
      <c r="I690" s="42">
        <v>14</v>
      </c>
      <c r="J690" s="43"/>
      <c r="K690" s="3" t="s">
        <v>127</v>
      </c>
      <c r="L690" s="13">
        <f>SQRT(5+L684)/SQRT(5+L685)*((5+I684)/(5+J684))</f>
        <v>0.67488136187607806</v>
      </c>
      <c r="M690" s="38"/>
      <c r="N690" s="3" t="s">
        <v>126</v>
      </c>
      <c r="O690" s="42">
        <f>I690+'Lesser than 50'!C333</f>
        <v>16</v>
      </c>
      <c r="P690" s="43">
        <f>J690+'Lesser than 50'!D333</f>
        <v>0</v>
      </c>
      <c r="Q690" s="3" t="s">
        <v>127</v>
      </c>
      <c r="R690" s="13">
        <f>SQRT(5+R684)/SQRT(5+R685)*((5+O684)/(5+P684))</f>
        <v>0.60749289629395586</v>
      </c>
      <c r="S690" s="38"/>
      <c r="T690" s="3" t="s">
        <v>126</v>
      </c>
      <c r="U690" s="42">
        <v>9</v>
      </c>
      <c r="V690" s="43"/>
      <c r="W690" s="3" t="s">
        <v>127</v>
      </c>
      <c r="X690" s="13">
        <f>SQRT(5+X684)/SQRT(5+X685)*((5+U684)/(5+V684))</f>
        <v>0.82405738878671331</v>
      </c>
    </row>
    <row r="691" spans="2:24" ht="15" customHeight="1" x14ac:dyDescent="0.25">
      <c r="B691" s="4" t="s">
        <v>128</v>
      </c>
      <c r="C691" s="44">
        <f>U674+'Lesser than 50'!U317</f>
        <v>7</v>
      </c>
      <c r="D691" s="45">
        <f>V674+'Lesser than 50'!V317</f>
        <v>0</v>
      </c>
      <c r="E691" s="4" t="s">
        <v>129</v>
      </c>
      <c r="F691" s="14">
        <f>SQRT(5+F685)/SQRT(5+F683)*((5+C685)/(5+D685))</f>
        <v>1.1698530061747314</v>
      </c>
      <c r="G691" s="38"/>
      <c r="H691" s="4" t="s">
        <v>128</v>
      </c>
      <c r="I691" s="44">
        <v>2</v>
      </c>
      <c r="J691" s="45"/>
      <c r="K691" s="4" t="s">
        <v>129</v>
      </c>
      <c r="L691" s="14">
        <f>SQRT(5+L685)/SQRT(5+L683)*((5+I685)/(5+J685))</f>
        <v>1.252168258351178</v>
      </c>
      <c r="M691" s="38"/>
      <c r="N691" s="4" t="s">
        <v>128</v>
      </c>
      <c r="O691" s="44">
        <f>I691+'Lesser than 50'!C334</f>
        <v>3</v>
      </c>
      <c r="P691" s="45">
        <f>J691+'Lesser than 50'!D334</f>
        <v>0</v>
      </c>
      <c r="Q691" s="4" t="s">
        <v>129</v>
      </c>
      <c r="R691" s="14">
        <f>SQRT(5+R685)/SQRT(5+R683)*((5+O685)/(5+P685))</f>
        <v>1.3858697343671664</v>
      </c>
      <c r="S691" s="38"/>
      <c r="T691" s="4" t="s">
        <v>128</v>
      </c>
      <c r="U691" s="44">
        <v>5</v>
      </c>
      <c r="V691" s="45"/>
      <c r="W691" s="4" t="s">
        <v>129</v>
      </c>
      <c r="X691" s="14">
        <f>SQRT(5+X685)/SQRT(5+X683)*((5+U685)/(5+V685))</f>
        <v>0.39906929612890818</v>
      </c>
    </row>
    <row r="692" spans="2:24" ht="15" customHeight="1" x14ac:dyDescent="0.25">
      <c r="B692" s="2" t="s">
        <v>112</v>
      </c>
      <c r="C692" s="6">
        <f>(100*F689)/(1+F689)</f>
        <v>59.735137424197809</v>
      </c>
      <c r="D692" s="7">
        <f>100-C692</f>
        <v>40.264862575802191</v>
      </c>
      <c r="E692" s="2" t="s">
        <v>130</v>
      </c>
      <c r="F692" s="7">
        <f>(C692+D694)/2</f>
        <v>52.910604280736706</v>
      </c>
      <c r="G692" s="38"/>
      <c r="H692" s="2" t="s">
        <v>112</v>
      </c>
      <c r="I692" s="6">
        <f>(100*L689)/(1+L689)</f>
        <v>49.384574917614614</v>
      </c>
      <c r="J692" s="7">
        <f>100-I692</f>
        <v>50.615425082385386</v>
      </c>
      <c r="K692" s="2" t="s">
        <v>130</v>
      </c>
      <c r="L692" s="7">
        <f>(I692+J694)/2</f>
        <v>46.893115400768096</v>
      </c>
      <c r="M692" s="38"/>
      <c r="N692" s="2" t="s">
        <v>112</v>
      </c>
      <c r="O692" s="6">
        <f>(100*R689)/(1+R689)</f>
        <v>53.285148675276766</v>
      </c>
      <c r="P692" s="7">
        <f>100-O692</f>
        <v>46.714851324723234</v>
      </c>
      <c r="Q692" s="2" t="s">
        <v>130</v>
      </c>
      <c r="R692" s="7">
        <f>(O692+P694)/2</f>
        <v>47.599292669648293</v>
      </c>
      <c r="S692" s="38"/>
      <c r="T692" s="2" t="s">
        <v>161</v>
      </c>
      <c r="U692" s="6">
        <f>(100*X689)/(1+X689)</f>
        <v>52.337438145961123</v>
      </c>
      <c r="V692" s="7">
        <f>100-U692</f>
        <v>47.662561854038877</v>
      </c>
      <c r="W692" s="2" t="s">
        <v>130</v>
      </c>
      <c r="X692" s="7">
        <f>(U692+V694)/2</f>
        <v>61.90676302716156</v>
      </c>
    </row>
    <row r="693" spans="2:24" ht="15" customHeight="1" x14ac:dyDescent="0.25">
      <c r="B693" s="3" t="s">
        <v>162</v>
      </c>
      <c r="C693" s="8">
        <f>(100*F690)/(1+F690)</f>
        <v>60.684938874389907</v>
      </c>
      <c r="D693" s="9">
        <f t="shared" ref="D693:D694" si="265">100-C693</f>
        <v>39.315061125610093</v>
      </c>
      <c r="E693" s="3" t="s">
        <v>131</v>
      </c>
      <c r="F693" s="9">
        <f>(D692+C693)/2</f>
        <v>50.474900725096049</v>
      </c>
      <c r="G693" s="38"/>
      <c r="H693" s="3" t="s">
        <v>162</v>
      </c>
      <c r="I693" s="8">
        <f>(100*L690)/(1+L690)</f>
        <v>40.294278582223036</v>
      </c>
      <c r="J693" s="9">
        <f t="shared" ref="J693:J694" si="266">100-I693</f>
        <v>59.705721417776964</v>
      </c>
      <c r="K693" s="3" t="s">
        <v>131</v>
      </c>
      <c r="L693" s="9">
        <f>(J692+I693)/2</f>
        <v>45.454851832304215</v>
      </c>
      <c r="M693" s="38"/>
      <c r="N693" s="3" t="s">
        <v>162</v>
      </c>
      <c r="O693" s="8">
        <f>(100*R690)/(1+R690)</f>
        <v>37.791326959796777</v>
      </c>
      <c r="P693" s="9">
        <f t="shared" ref="P693:P694" si="267">100-O693</f>
        <v>62.208673040203223</v>
      </c>
      <c r="Q693" s="3" t="s">
        <v>131</v>
      </c>
      <c r="R693" s="9">
        <f>(P692+O693)/2</f>
        <v>42.253089142260009</v>
      </c>
      <c r="S693" s="38"/>
      <c r="T693" s="3" t="s">
        <v>162</v>
      </c>
      <c r="U693" s="8">
        <f>(100*X690)/(1+X690)</f>
        <v>45.177163495653048</v>
      </c>
      <c r="V693" s="9">
        <f t="shared" ref="V693:V694" si="268">100-U693</f>
        <v>54.822836504346952</v>
      </c>
      <c r="W693" s="3" t="s">
        <v>131</v>
      </c>
      <c r="X693" s="9">
        <f>(V692+U693)/2</f>
        <v>46.419862674845959</v>
      </c>
    </row>
    <row r="694" spans="2:24" ht="15" customHeight="1" x14ac:dyDescent="0.25">
      <c r="B694" s="4" t="s">
        <v>132</v>
      </c>
      <c r="C694" s="10">
        <f>(100*F691)/(1+F691)</f>
        <v>53.91392886272439</v>
      </c>
      <c r="D694" s="11">
        <f t="shared" si="265"/>
        <v>46.08607113727561</v>
      </c>
      <c r="E694" s="4" t="s">
        <v>133</v>
      </c>
      <c r="F694" s="11">
        <f>(D693+C694)/2</f>
        <v>46.614494994167245</v>
      </c>
      <c r="G694" s="38"/>
      <c r="H694" s="4" t="s">
        <v>132</v>
      </c>
      <c r="I694" s="10">
        <f>(100*L691)/(1+L691)</f>
        <v>55.598344116078415</v>
      </c>
      <c r="J694" s="11">
        <f t="shared" si="266"/>
        <v>44.401655883921585</v>
      </c>
      <c r="K694" s="4" t="s">
        <v>133</v>
      </c>
      <c r="L694" s="11">
        <f>(J693+I694)/2</f>
        <v>57.65203276692769</v>
      </c>
      <c r="M694" s="38"/>
      <c r="N694" s="4" t="s">
        <v>132</v>
      </c>
      <c r="O694" s="10">
        <f>(100*R691)/(1+R691)</f>
        <v>58.086563335980188</v>
      </c>
      <c r="P694" s="11">
        <f t="shared" si="267"/>
        <v>41.913436664019812</v>
      </c>
      <c r="Q694" s="4" t="s">
        <v>133</v>
      </c>
      <c r="R694" s="11">
        <f>(P693+O694)/2</f>
        <v>60.147618188091705</v>
      </c>
      <c r="S694" s="38"/>
      <c r="T694" s="4" t="s">
        <v>132</v>
      </c>
      <c r="U694" s="10">
        <f>(100*X691)/(1+X691)</f>
        <v>28.523912091637992</v>
      </c>
      <c r="V694" s="11">
        <f t="shared" si="268"/>
        <v>71.476087908362004</v>
      </c>
      <c r="W694" s="4" t="s">
        <v>133</v>
      </c>
      <c r="X694" s="11">
        <f>(V693+U694)/2</f>
        <v>41.673374297992474</v>
      </c>
    </row>
    <row r="695" spans="2:24" ht="15" customHeight="1" x14ac:dyDescent="0.25">
      <c r="B695" s="46" t="s">
        <v>134</v>
      </c>
      <c r="C695" s="49">
        <f>SUM(C683:D685, C689:C691)</f>
        <v>210</v>
      </c>
      <c r="D695" s="50"/>
      <c r="E695" s="5" t="s">
        <v>135</v>
      </c>
      <c r="F695" s="15">
        <f>SQRT(((50-D692)^2+(50-D693)^2+(50-D694)^2)/2)</f>
        <v>10.589137324634439</v>
      </c>
      <c r="G695" s="38"/>
      <c r="H695" s="46" t="s">
        <v>134</v>
      </c>
      <c r="I695" s="49">
        <f>SUM(I683:J685, I689:I691)</f>
        <v>91</v>
      </c>
      <c r="J695" s="50"/>
      <c r="K695" s="5" t="s">
        <v>135</v>
      </c>
      <c r="L695" s="15">
        <f>SQRT(((50-J692)^2+(50-J693)^2+(50-J694)^2)/2)</f>
        <v>7.9347726216178796</v>
      </c>
      <c r="M695" s="38"/>
      <c r="N695" s="46" t="s">
        <v>134</v>
      </c>
      <c r="O695" s="49">
        <f>SUM(O683:P685, O689:O691)</f>
        <v>111</v>
      </c>
      <c r="P695" s="50"/>
      <c r="Q695" s="5" t="s">
        <v>135</v>
      </c>
      <c r="R695" s="15">
        <f>SQRT(((50-P692)^2+(50-P693)^2+(50-P694)^2)/2)</f>
        <v>10.612172393249102</v>
      </c>
      <c r="S695" s="38"/>
      <c r="T695" s="46" t="s">
        <v>134</v>
      </c>
      <c r="U695" s="49">
        <f>SUM(U683:V685, U689:U691)</f>
        <v>83</v>
      </c>
      <c r="V695" s="50"/>
      <c r="W695" s="5" t="s">
        <v>135</v>
      </c>
      <c r="X695" s="15">
        <f>SQRT(((50-V692)^2+(50-V693)^2+(50-V694)^2)/2)</f>
        <v>15.651608877069929</v>
      </c>
    </row>
    <row r="696" spans="2:24" ht="15" customHeight="1" x14ac:dyDescent="0.25">
      <c r="B696" s="47"/>
      <c r="C696" s="51"/>
      <c r="D696" s="52"/>
      <c r="E696" s="5" t="s">
        <v>136</v>
      </c>
      <c r="F696" s="15">
        <f>SQRT(((50-F692)^2+(50-F693)^2+(50-F694)^2)/2)</f>
        <v>3.1748064604207165</v>
      </c>
      <c r="G696" s="38"/>
      <c r="H696" s="47"/>
      <c r="I696" s="51"/>
      <c r="J696" s="52"/>
      <c r="K696" s="5" t="s">
        <v>136</v>
      </c>
      <c r="L696" s="15">
        <f>SQRT(((50-L692)^2+(50-L693)^2+(50-L694)^2)/2)</f>
        <v>6.6657598683641384</v>
      </c>
      <c r="M696" s="38"/>
      <c r="N696" s="47"/>
      <c r="O696" s="51"/>
      <c r="P696" s="52"/>
      <c r="Q696" s="5" t="s">
        <v>136</v>
      </c>
      <c r="R696" s="15">
        <f>SQRT(((50-R692)^2+(50-R693)^2+(50-R694)^2)/2)</f>
        <v>9.1856458241939585</v>
      </c>
      <c r="S696" s="38"/>
      <c r="T696" s="47"/>
      <c r="U696" s="51"/>
      <c r="V696" s="52"/>
      <c r="W696" s="5" t="s">
        <v>136</v>
      </c>
      <c r="X696" s="15">
        <f>SQRT(((50-X692)^2+(50-X693)^2+(50-X694)^2)/2)</f>
        <v>10.581140879727359</v>
      </c>
    </row>
    <row r="697" spans="2:24" ht="15" customHeight="1" x14ac:dyDescent="0.25">
      <c r="B697" s="48"/>
      <c r="C697" s="53"/>
      <c r="D697" s="54"/>
      <c r="E697" s="5" t="s">
        <v>137</v>
      </c>
      <c r="F697" s="15">
        <f>SQRT(((2*F695^2)+(2*F696^2))/4)</f>
        <v>7.8169439470004942</v>
      </c>
      <c r="G697" s="38"/>
      <c r="H697" s="48"/>
      <c r="I697" s="53"/>
      <c r="J697" s="54"/>
      <c r="K697" s="5" t="s">
        <v>137</v>
      </c>
      <c r="L697" s="15">
        <f>SQRT(((2*L695^2)+(2*L696^2))/4)</f>
        <v>7.3277885879530729</v>
      </c>
      <c r="M697" s="38"/>
      <c r="N697" s="48"/>
      <c r="O697" s="53"/>
      <c r="P697" s="54"/>
      <c r="Q697" s="5" t="s">
        <v>137</v>
      </c>
      <c r="R697" s="15">
        <f>SQRT(((2*R695^2)+(2*R696^2))/4)</f>
        <v>9.9245728399657143</v>
      </c>
      <c r="S697" s="38"/>
      <c r="T697" s="48"/>
      <c r="U697" s="53"/>
      <c r="V697" s="54"/>
      <c r="W697" s="5" t="s">
        <v>137</v>
      </c>
      <c r="X697" s="15">
        <f>SQRT(((2*X695^2)+(2*X696^2))/4)</f>
        <v>13.359142988182507</v>
      </c>
    </row>
    <row r="699" spans="2:24" ht="15" customHeight="1" x14ac:dyDescent="0.25">
      <c r="B699" s="39" t="s">
        <v>386</v>
      </c>
      <c r="C699" s="39"/>
      <c r="D699" s="39"/>
      <c r="E699" s="39"/>
      <c r="F699" s="39"/>
      <c r="G699" s="38"/>
      <c r="H699" s="39" t="s">
        <v>387</v>
      </c>
      <c r="I699" s="39"/>
      <c r="J699" s="39"/>
      <c r="K699" s="39"/>
      <c r="L699" s="39"/>
      <c r="M699" s="38"/>
      <c r="N699" s="39" t="s">
        <v>388</v>
      </c>
      <c r="O699" s="39"/>
      <c r="P699" s="39"/>
      <c r="Q699" s="39"/>
      <c r="R699" s="39"/>
      <c r="S699" s="38"/>
      <c r="T699" s="39" t="s">
        <v>389</v>
      </c>
      <c r="U699" s="39"/>
      <c r="V699" s="39"/>
      <c r="W699" s="39"/>
      <c r="X699" s="39"/>
    </row>
    <row r="700" spans="2:24" ht="15" customHeight="1" x14ac:dyDescent="0.25">
      <c r="B700" s="2" t="s">
        <v>112</v>
      </c>
      <c r="C700" s="33">
        <v>4</v>
      </c>
      <c r="D700" s="34">
        <v>1</v>
      </c>
      <c r="E700" s="2" t="s">
        <v>113</v>
      </c>
      <c r="F700" s="16">
        <f>C700+D700+C702+D702+C706*2</f>
        <v>55</v>
      </c>
      <c r="G700" s="38"/>
      <c r="H700" s="2" t="s">
        <v>112</v>
      </c>
      <c r="I700" s="33">
        <v>2</v>
      </c>
      <c r="J700" s="34">
        <v>2</v>
      </c>
      <c r="K700" s="2" t="s">
        <v>113</v>
      </c>
      <c r="L700" s="16">
        <f>I700+J700+I702+J702+I706*2</f>
        <v>37</v>
      </c>
      <c r="M700" s="38"/>
      <c r="N700" s="2" t="s">
        <v>112</v>
      </c>
      <c r="O700" s="33">
        <f>C700+I700</f>
        <v>6</v>
      </c>
      <c r="P700" s="34">
        <f t="shared" ref="P700:P702" si="269">D700+J700</f>
        <v>3</v>
      </c>
      <c r="Q700" s="2" t="s">
        <v>113</v>
      </c>
      <c r="R700" s="16">
        <f>O700+P700+O702+P702+O706*2</f>
        <v>92</v>
      </c>
      <c r="S700" s="38"/>
      <c r="T700" s="2" t="s">
        <v>112</v>
      </c>
      <c r="U700" s="33">
        <v>56</v>
      </c>
      <c r="V700" s="34">
        <v>53</v>
      </c>
      <c r="W700" s="2" t="s">
        <v>113</v>
      </c>
      <c r="X700" s="16">
        <f>U700+V700+U702+V702+U706*2</f>
        <v>226</v>
      </c>
    </row>
    <row r="701" spans="2:24" ht="15" customHeight="1" x14ac:dyDescent="0.25">
      <c r="B701" s="3" t="s">
        <v>114</v>
      </c>
      <c r="C701" s="35">
        <v>5</v>
      </c>
      <c r="D701" s="36">
        <v>6</v>
      </c>
      <c r="E701" s="3" t="s">
        <v>115</v>
      </c>
      <c r="F701" s="17">
        <f>SUM(C700:D701)+C707*2</f>
        <v>18</v>
      </c>
      <c r="G701" s="38"/>
      <c r="H701" s="3" t="s">
        <v>114</v>
      </c>
      <c r="I701" s="35">
        <v>5</v>
      </c>
      <c r="J701" s="36">
        <v>6</v>
      </c>
      <c r="K701" s="3" t="s">
        <v>115</v>
      </c>
      <c r="L701" s="17">
        <f>SUM(I700:J701)+I707*2</f>
        <v>15</v>
      </c>
      <c r="M701" s="38"/>
      <c r="N701" s="3" t="s">
        <v>114</v>
      </c>
      <c r="O701" s="35">
        <f t="shared" ref="O701:O702" si="270">C701+I701</f>
        <v>10</v>
      </c>
      <c r="P701" s="36">
        <f t="shared" si="269"/>
        <v>12</v>
      </c>
      <c r="Q701" s="3" t="s">
        <v>115</v>
      </c>
      <c r="R701" s="17">
        <f>SUM(O700:P701)+O707*2</f>
        <v>33</v>
      </c>
      <c r="S701" s="38"/>
      <c r="T701" s="3" t="s">
        <v>114</v>
      </c>
      <c r="U701" s="35">
        <v>49</v>
      </c>
      <c r="V701" s="36">
        <v>40</v>
      </c>
      <c r="W701" s="3" t="s">
        <v>115</v>
      </c>
      <c r="X701" s="17">
        <f>SUM(U700:V701)+U707*2</f>
        <v>252</v>
      </c>
    </row>
    <row r="702" spans="2:24" ht="15" customHeight="1" x14ac:dyDescent="0.25">
      <c r="B702" s="4" t="s">
        <v>116</v>
      </c>
      <c r="C702" s="31">
        <v>15</v>
      </c>
      <c r="D702" s="32">
        <v>11</v>
      </c>
      <c r="E702" s="4" t="s">
        <v>117</v>
      </c>
      <c r="F702" s="18">
        <f>SUM(C701:D702)+C708*2</f>
        <v>57</v>
      </c>
      <c r="G702" s="38"/>
      <c r="H702" s="4" t="s">
        <v>116</v>
      </c>
      <c r="I702" s="31">
        <v>10</v>
      </c>
      <c r="J702" s="32">
        <v>7</v>
      </c>
      <c r="K702" s="4" t="s">
        <v>117</v>
      </c>
      <c r="L702" s="18">
        <f>SUM(I701:J702)+I708*2</f>
        <v>58</v>
      </c>
      <c r="M702" s="38"/>
      <c r="N702" s="4" t="s">
        <v>116</v>
      </c>
      <c r="O702" s="31">
        <f t="shared" si="270"/>
        <v>25</v>
      </c>
      <c r="P702" s="32">
        <f t="shared" si="269"/>
        <v>18</v>
      </c>
      <c r="Q702" s="4" t="s">
        <v>117</v>
      </c>
      <c r="R702" s="18">
        <f>SUM(O701:P702)+O708*2</f>
        <v>115</v>
      </c>
      <c r="S702" s="38"/>
      <c r="T702" s="4" t="s">
        <v>116</v>
      </c>
      <c r="U702" s="31">
        <v>39</v>
      </c>
      <c r="V702" s="32">
        <v>34</v>
      </c>
      <c r="W702" s="4" t="s">
        <v>117</v>
      </c>
      <c r="X702" s="18">
        <f>SUM(U701:V702)+U708*2</f>
        <v>172</v>
      </c>
    </row>
    <row r="703" spans="2:24" ht="15" customHeight="1" x14ac:dyDescent="0.25">
      <c r="B703" s="2" t="s">
        <v>118</v>
      </c>
      <c r="C703" s="6">
        <f>C700/(C700+D700)*100</f>
        <v>80</v>
      </c>
      <c r="D703" s="7">
        <f>D700/(C700+D700)*100</f>
        <v>20</v>
      </c>
      <c r="E703" s="2" t="s">
        <v>119</v>
      </c>
      <c r="F703" s="12">
        <f>F700/SUM(F700:F702)*100</f>
        <v>42.307692307692307</v>
      </c>
      <c r="G703" s="38"/>
      <c r="H703" s="2" t="s">
        <v>118</v>
      </c>
      <c r="I703" s="6">
        <f>I700/(I700+J700)*100</f>
        <v>50</v>
      </c>
      <c r="J703" s="7">
        <f>J700/(I700+J700)*100</f>
        <v>50</v>
      </c>
      <c r="K703" s="2" t="s">
        <v>119</v>
      </c>
      <c r="L703" s="12">
        <f>L700/SUM(L700:L702)*100</f>
        <v>33.636363636363633</v>
      </c>
      <c r="M703" s="38"/>
      <c r="N703" s="2" t="s">
        <v>118</v>
      </c>
      <c r="O703" s="6">
        <f>O700/(O700+P700)*100</f>
        <v>66.666666666666657</v>
      </c>
      <c r="P703" s="7">
        <f>P700/(O700+P700)*100</f>
        <v>33.333333333333329</v>
      </c>
      <c r="Q703" s="2" t="s">
        <v>119</v>
      </c>
      <c r="R703" s="12">
        <f>R700/SUM(R700:R702)*100</f>
        <v>38.333333333333336</v>
      </c>
      <c r="S703" s="38"/>
      <c r="T703" s="2" t="s">
        <v>118</v>
      </c>
      <c r="U703" s="6">
        <f>U700/(U700+V700)*100</f>
        <v>51.37614678899083</v>
      </c>
      <c r="V703" s="7">
        <f>V700/(U700+V700)*100</f>
        <v>48.623853211009177</v>
      </c>
      <c r="W703" s="2" t="s">
        <v>119</v>
      </c>
      <c r="X703" s="12">
        <f>X700/SUM(X700:X702)*100</f>
        <v>34.769230769230766</v>
      </c>
    </row>
    <row r="704" spans="2:24" ht="15" customHeight="1" x14ac:dyDescent="0.25">
      <c r="B704" s="3" t="s">
        <v>120</v>
      </c>
      <c r="C704" s="8">
        <f>C701/(C701+D701)*100</f>
        <v>45.454545454545453</v>
      </c>
      <c r="D704" s="9">
        <f>D701/(C701+D701)*100</f>
        <v>54.54545454545454</v>
      </c>
      <c r="E704" s="3" t="s">
        <v>121</v>
      </c>
      <c r="F704" s="13">
        <f>F701/SUM(F700:F702)*100</f>
        <v>13.846153846153847</v>
      </c>
      <c r="G704" s="38"/>
      <c r="H704" s="3" t="s">
        <v>120</v>
      </c>
      <c r="I704" s="8">
        <f>I701/(I701+J701)*100</f>
        <v>45.454545454545453</v>
      </c>
      <c r="J704" s="9">
        <f>J701/(I701+J701)*100</f>
        <v>54.54545454545454</v>
      </c>
      <c r="K704" s="3" t="s">
        <v>121</v>
      </c>
      <c r="L704" s="13">
        <f>L701/SUM(L700:L702)*100</f>
        <v>13.636363636363635</v>
      </c>
      <c r="M704" s="38"/>
      <c r="N704" s="3" t="s">
        <v>120</v>
      </c>
      <c r="O704" s="8">
        <f>O701/(O701+P701)*100</f>
        <v>45.454545454545453</v>
      </c>
      <c r="P704" s="9">
        <f>P701/(O701+P701)*100</f>
        <v>54.54545454545454</v>
      </c>
      <c r="Q704" s="3" t="s">
        <v>121</v>
      </c>
      <c r="R704" s="13">
        <f>R701/SUM(R700:R702)*100</f>
        <v>13.750000000000002</v>
      </c>
      <c r="S704" s="38"/>
      <c r="T704" s="3" t="s">
        <v>120</v>
      </c>
      <c r="U704" s="8">
        <f>U701/(U701+V701)*100</f>
        <v>55.056179775280903</v>
      </c>
      <c r="V704" s="9">
        <f>V701/(U701+V701)*100</f>
        <v>44.943820224719097</v>
      </c>
      <c r="W704" s="3" t="s">
        <v>121</v>
      </c>
      <c r="X704" s="13">
        <f>X701/SUM(X700:X702)*100</f>
        <v>38.769230769230766</v>
      </c>
    </row>
    <row r="705" spans="2:24" ht="15" customHeight="1" x14ac:dyDescent="0.25">
      <c r="B705" s="4" t="s">
        <v>122</v>
      </c>
      <c r="C705" s="10">
        <f>C702/(C702+D702)*100</f>
        <v>57.692307692307686</v>
      </c>
      <c r="D705" s="11">
        <f>D702/(C702+D702)*100</f>
        <v>42.307692307692307</v>
      </c>
      <c r="E705" s="4" t="s">
        <v>123</v>
      </c>
      <c r="F705" s="14">
        <f>F702/SUM(F700:F702)*100</f>
        <v>43.846153846153847</v>
      </c>
      <c r="G705" s="38"/>
      <c r="H705" s="4" t="s">
        <v>122</v>
      </c>
      <c r="I705" s="10">
        <f>I702/(I702+J702)*100</f>
        <v>58.82352941176471</v>
      </c>
      <c r="J705" s="11">
        <f>J702/(I702+J702)*100</f>
        <v>41.17647058823529</v>
      </c>
      <c r="K705" s="4" t="s">
        <v>123</v>
      </c>
      <c r="L705" s="14">
        <f>L702/SUM(L700:L702)*100</f>
        <v>52.72727272727272</v>
      </c>
      <c r="M705" s="38"/>
      <c r="N705" s="4" t="s">
        <v>122</v>
      </c>
      <c r="O705" s="10">
        <f>O702/(O702+P702)*100</f>
        <v>58.139534883720934</v>
      </c>
      <c r="P705" s="11">
        <f>P702/(O702+P702)*100</f>
        <v>41.860465116279073</v>
      </c>
      <c r="Q705" s="4" t="s">
        <v>123</v>
      </c>
      <c r="R705" s="14">
        <f>R702/SUM(R700:R702)*100</f>
        <v>47.916666666666671</v>
      </c>
      <c r="S705" s="38"/>
      <c r="T705" s="4" t="s">
        <v>122</v>
      </c>
      <c r="U705" s="10">
        <f>U702/(U702+V702)*100</f>
        <v>53.424657534246577</v>
      </c>
      <c r="V705" s="11">
        <f>V702/(U702+V702)*100</f>
        <v>46.575342465753423</v>
      </c>
      <c r="W705" s="4" t="s">
        <v>123</v>
      </c>
      <c r="X705" s="14">
        <f>X702/SUM(X700:X702)*100</f>
        <v>26.461538461538463</v>
      </c>
    </row>
    <row r="706" spans="2:24" ht="15" customHeight="1" x14ac:dyDescent="0.25">
      <c r="B706" s="2" t="s">
        <v>124</v>
      </c>
      <c r="C706" s="40">
        <v>12</v>
      </c>
      <c r="D706" s="41"/>
      <c r="E706" s="2" t="s">
        <v>125</v>
      </c>
      <c r="F706" s="12">
        <f>SQRT(5+F700)/SQRT(5+F701)*((5+C700)/(5+D700))</f>
        <v>2.4227185592617451</v>
      </c>
      <c r="G706" s="38"/>
      <c r="H706" s="2" t="s">
        <v>124</v>
      </c>
      <c r="I706" s="40">
        <v>8</v>
      </c>
      <c r="J706" s="41"/>
      <c r="K706" s="2" t="s">
        <v>125</v>
      </c>
      <c r="L706" s="12">
        <f>SQRT(5+L700)/SQRT(5+L701)*((5+I700)/(5+J700))</f>
        <v>1.4491376746189437</v>
      </c>
      <c r="M706" s="38"/>
      <c r="N706" s="2" t="s">
        <v>124</v>
      </c>
      <c r="O706" s="40">
        <f t="shared" ref="O706:O708" si="271">C706+I706</f>
        <v>20</v>
      </c>
      <c r="P706" s="41">
        <f t="shared" ref="P706:P708" si="272">D706+J706</f>
        <v>0</v>
      </c>
      <c r="Q706" s="2" t="s">
        <v>125</v>
      </c>
      <c r="R706" s="12">
        <f>SQRT(5+R700)/SQRT(5+R701)*((5+O700)/(5+P700))</f>
        <v>2.1968316000429731</v>
      </c>
      <c r="S706" s="38"/>
      <c r="T706" s="2" t="s">
        <v>124</v>
      </c>
      <c r="U706" s="40">
        <v>22</v>
      </c>
      <c r="V706" s="41"/>
      <c r="W706" s="2" t="s">
        <v>125</v>
      </c>
      <c r="X706" s="12">
        <f>SQRT(5+X700)/SQRT(5+X701)*((5+U700)/(5+V700))</f>
        <v>0.99710586255399924</v>
      </c>
    </row>
    <row r="707" spans="2:24" ht="15" customHeight="1" x14ac:dyDescent="0.25">
      <c r="B707" s="3" t="s">
        <v>126</v>
      </c>
      <c r="C707" s="42">
        <v>1</v>
      </c>
      <c r="D707" s="43"/>
      <c r="E707" s="3" t="s">
        <v>127</v>
      </c>
      <c r="F707" s="13">
        <f>SQRT(5+F701)/SQRT(5+F702)*((5+C701)/(5+D701))</f>
        <v>0.5537011023020294</v>
      </c>
      <c r="G707" s="38"/>
      <c r="H707" s="3" t="s">
        <v>126</v>
      </c>
      <c r="I707" s="42">
        <v>0</v>
      </c>
      <c r="J707" s="43"/>
      <c r="K707" s="3" t="s">
        <v>127</v>
      </c>
      <c r="L707" s="13">
        <f>SQRT(5+L701)/SQRT(5+L702)*((5+I701)/(5+J701))</f>
        <v>0.51221469983546453</v>
      </c>
      <c r="M707" s="38"/>
      <c r="N707" s="3" t="s">
        <v>126</v>
      </c>
      <c r="O707" s="42">
        <f t="shared" si="271"/>
        <v>1</v>
      </c>
      <c r="P707" s="43">
        <f t="shared" si="272"/>
        <v>0</v>
      </c>
      <c r="Q707" s="3" t="s">
        <v>127</v>
      </c>
      <c r="R707" s="13">
        <f>SQRT(5+R701)/SQRT(5+R702)*((5+O701)/(5+P701))</f>
        <v>0.49652773576865089</v>
      </c>
      <c r="S707" s="38"/>
      <c r="T707" s="3" t="s">
        <v>126</v>
      </c>
      <c r="U707" s="42">
        <v>27</v>
      </c>
      <c r="V707" s="43"/>
      <c r="W707" s="3" t="s">
        <v>127</v>
      </c>
      <c r="X707" s="13">
        <f>SQRT(5+X701)/SQRT(5+X702)*((5+U701)/(5+V701))</f>
        <v>1.4459762991235781</v>
      </c>
    </row>
    <row r="708" spans="2:24" ht="15" customHeight="1" x14ac:dyDescent="0.25">
      <c r="B708" s="4" t="s">
        <v>128</v>
      </c>
      <c r="C708" s="44">
        <v>10</v>
      </c>
      <c r="D708" s="45"/>
      <c r="E708" s="4" t="s">
        <v>129</v>
      </c>
      <c r="F708" s="14">
        <f>SQRT(5+F702)/SQRT(5+F700)*((5+C702)/(5+D702))</f>
        <v>1.2706625568314089</v>
      </c>
      <c r="G708" s="38"/>
      <c r="H708" s="4" t="s">
        <v>128</v>
      </c>
      <c r="I708" s="44">
        <v>15</v>
      </c>
      <c r="J708" s="45"/>
      <c r="K708" s="4" t="s">
        <v>129</v>
      </c>
      <c r="L708" s="14">
        <f>SQRT(5+L702)/SQRT(5+L700)*((5+I702)/(5+J702))</f>
        <v>1.5309310892394865</v>
      </c>
      <c r="M708" s="38"/>
      <c r="N708" s="4" t="s">
        <v>128</v>
      </c>
      <c r="O708" s="44">
        <f t="shared" si="271"/>
        <v>25</v>
      </c>
      <c r="P708" s="45">
        <f t="shared" si="272"/>
        <v>0</v>
      </c>
      <c r="Q708" s="4" t="s">
        <v>129</v>
      </c>
      <c r="R708" s="14">
        <f>SQRT(5+R702)/SQRT(5+R700)*((5+O702)/(5+P702))</f>
        <v>1.450768691269692</v>
      </c>
      <c r="S708" s="38"/>
      <c r="T708" s="4" t="s">
        <v>128</v>
      </c>
      <c r="U708" s="44">
        <v>5</v>
      </c>
      <c r="V708" s="45"/>
      <c r="W708" s="4" t="s">
        <v>129</v>
      </c>
      <c r="X708" s="14">
        <f>SQRT(5+X702)/SQRT(5+X700)*((5+U702)/(5+V702))</f>
        <v>0.98757187387421919</v>
      </c>
    </row>
    <row r="709" spans="2:24" ht="15" customHeight="1" x14ac:dyDescent="0.25">
      <c r="B709" s="2" t="s">
        <v>112</v>
      </c>
      <c r="C709" s="6">
        <f>(100*F706)/(1+F706)</f>
        <v>70.783458158017751</v>
      </c>
      <c r="D709" s="7">
        <f>100-C709</f>
        <v>29.216541841982249</v>
      </c>
      <c r="E709" s="2" t="s">
        <v>130</v>
      </c>
      <c r="F709" s="7">
        <f>(C709+D711)/2</f>
        <v>57.411733702581124</v>
      </c>
      <c r="G709" s="38"/>
      <c r="H709" s="2" t="s">
        <v>112</v>
      </c>
      <c r="I709" s="6">
        <f>(100*L706)/(1+L706)</f>
        <v>59.169302307368739</v>
      </c>
      <c r="J709" s="7">
        <f>100-I709</f>
        <v>40.830697692631261</v>
      </c>
      <c r="K709" s="2" t="s">
        <v>130</v>
      </c>
      <c r="L709" s="7">
        <f>(I709+J711)/2</f>
        <v>49.340226567246653</v>
      </c>
      <c r="M709" s="38"/>
      <c r="N709" s="2" t="s">
        <v>112</v>
      </c>
      <c r="O709" s="6">
        <f>(100*R706)/(1+R706)</f>
        <v>68.719027927947224</v>
      </c>
      <c r="P709" s="7">
        <f>100-O709</f>
        <v>31.280972072052776</v>
      </c>
      <c r="Q709" s="2" t="s">
        <v>130</v>
      </c>
      <c r="R709" s="7">
        <f>(O709+P711)/2</f>
        <v>54.761276145004274</v>
      </c>
      <c r="S709" s="38"/>
      <c r="T709" s="2" t="s">
        <v>161</v>
      </c>
      <c r="U709" s="6">
        <f>(100*X706)/(1+X706)</f>
        <v>49.927541711727301</v>
      </c>
      <c r="V709" s="7">
        <f>100-U709</f>
        <v>50.072458288272699</v>
      </c>
      <c r="W709" s="2" t="s">
        <v>130</v>
      </c>
      <c r="X709" s="7">
        <f>(U709+V711)/2</f>
        <v>50.120093833275732</v>
      </c>
    </row>
    <row r="710" spans="2:24" ht="15" customHeight="1" x14ac:dyDescent="0.25">
      <c r="B710" s="3" t="s">
        <v>162</v>
      </c>
      <c r="C710" s="8">
        <f>(100*F707)/(1+F707)</f>
        <v>35.637556122065078</v>
      </c>
      <c r="D710" s="9">
        <f t="shared" ref="D710:D711" si="273">100-C710</f>
        <v>64.362443877934922</v>
      </c>
      <c r="E710" s="3" t="s">
        <v>131</v>
      </c>
      <c r="F710" s="9">
        <f>(D709+C710)/2</f>
        <v>32.427048982023663</v>
      </c>
      <c r="G710" s="38"/>
      <c r="H710" s="3" t="s">
        <v>162</v>
      </c>
      <c r="I710" s="8">
        <f>(100*L707)/(1+L707)</f>
        <v>33.871823881304408</v>
      </c>
      <c r="J710" s="9">
        <f t="shared" ref="J710:J711" si="274">100-I710</f>
        <v>66.128176118695592</v>
      </c>
      <c r="K710" s="3" t="s">
        <v>131</v>
      </c>
      <c r="L710" s="9">
        <f>(J709+I710)/2</f>
        <v>37.351260786967835</v>
      </c>
      <c r="M710" s="38"/>
      <c r="N710" s="3" t="s">
        <v>162</v>
      </c>
      <c r="O710" s="8">
        <f>(100*R707)/(1+R707)</f>
        <v>33.178652416597068</v>
      </c>
      <c r="P710" s="9">
        <f t="shared" ref="P710:P711" si="275">100-O710</f>
        <v>66.82134758340294</v>
      </c>
      <c r="Q710" s="3" t="s">
        <v>131</v>
      </c>
      <c r="R710" s="9">
        <f>(P709+O710)/2</f>
        <v>32.229812244324918</v>
      </c>
      <c r="S710" s="38"/>
      <c r="T710" s="3" t="s">
        <v>162</v>
      </c>
      <c r="U710" s="8">
        <f>(100*X707)/(1+X707)</f>
        <v>59.116529446409118</v>
      </c>
      <c r="V710" s="9">
        <f t="shared" ref="V710:V711" si="276">100-U710</f>
        <v>40.883470553590882</v>
      </c>
      <c r="W710" s="3" t="s">
        <v>131</v>
      </c>
      <c r="X710" s="9">
        <f>(V709+U710)/2</f>
        <v>54.594493867340908</v>
      </c>
    </row>
    <row r="711" spans="2:24" ht="15" customHeight="1" x14ac:dyDescent="0.25">
      <c r="B711" s="4" t="s">
        <v>132</v>
      </c>
      <c r="C711" s="10">
        <f>(100*F708)/(1+F708)</f>
        <v>55.959990752855504</v>
      </c>
      <c r="D711" s="11">
        <f t="shared" si="273"/>
        <v>44.040009247144496</v>
      </c>
      <c r="E711" s="4" t="s">
        <v>133</v>
      </c>
      <c r="F711" s="11">
        <f>(D710+C711)/2</f>
        <v>60.161217315395213</v>
      </c>
      <c r="G711" s="38"/>
      <c r="H711" s="4" t="s">
        <v>132</v>
      </c>
      <c r="I711" s="10">
        <f>(100*L708)/(1+L708)</f>
        <v>60.488849172875433</v>
      </c>
      <c r="J711" s="11">
        <f t="shared" si="274"/>
        <v>39.511150827124567</v>
      </c>
      <c r="K711" s="4" t="s">
        <v>133</v>
      </c>
      <c r="L711" s="11">
        <f>(J710+I711)/2</f>
        <v>63.308512645785513</v>
      </c>
      <c r="M711" s="38"/>
      <c r="N711" s="4" t="s">
        <v>132</v>
      </c>
      <c r="O711" s="10">
        <f>(100*R708)/(1+R708)</f>
        <v>59.196475637938683</v>
      </c>
      <c r="P711" s="11">
        <f t="shared" si="275"/>
        <v>40.803524362061317</v>
      </c>
      <c r="Q711" s="4" t="s">
        <v>133</v>
      </c>
      <c r="R711" s="11">
        <f>(P710+O711)/2</f>
        <v>63.008911610670808</v>
      </c>
      <c r="S711" s="38"/>
      <c r="T711" s="4" t="s">
        <v>132</v>
      </c>
      <c r="U711" s="10">
        <f>(100*X708)/(1+X708)</f>
        <v>49.687354045175844</v>
      </c>
      <c r="V711" s="11">
        <f t="shared" si="276"/>
        <v>50.312645954824156</v>
      </c>
      <c r="W711" s="4" t="s">
        <v>133</v>
      </c>
      <c r="X711" s="11">
        <f>(V710+U711)/2</f>
        <v>45.285412299383367</v>
      </c>
    </row>
    <row r="712" spans="2:24" ht="15" customHeight="1" x14ac:dyDescent="0.25">
      <c r="B712" s="46" t="s">
        <v>134</v>
      </c>
      <c r="C712" s="49">
        <f>SUM(C700:D702, C706:C708)</f>
        <v>65</v>
      </c>
      <c r="D712" s="50"/>
      <c r="E712" s="5" t="s">
        <v>135</v>
      </c>
      <c r="F712" s="15">
        <f>SQRT(((50-D709)^2+(50-D710)^2+(50-D711)^2)/2)</f>
        <v>18.35420138451995</v>
      </c>
      <c r="G712" s="38"/>
      <c r="H712" s="46" t="s">
        <v>134</v>
      </c>
      <c r="I712" s="49">
        <f>SUM(I700:J702, I706:I708)</f>
        <v>55</v>
      </c>
      <c r="J712" s="50"/>
      <c r="K712" s="5" t="s">
        <v>135</v>
      </c>
      <c r="L712" s="15">
        <f>SQRT(((50-J709)^2+(50-J710)^2+(50-J711)^2)/2)</f>
        <v>15.070005419556262</v>
      </c>
      <c r="M712" s="38"/>
      <c r="N712" s="46" t="s">
        <v>134</v>
      </c>
      <c r="O712" s="49">
        <f>SUM(O700:P702, O706:O708)</f>
        <v>120</v>
      </c>
      <c r="P712" s="50"/>
      <c r="Q712" s="5" t="s">
        <v>135</v>
      </c>
      <c r="R712" s="15">
        <f>SQRT(((50-P709)^2+(50-P710)^2+(50-P711)^2)/2)</f>
        <v>18.946436409627587</v>
      </c>
      <c r="S712" s="38"/>
      <c r="T712" s="46" t="s">
        <v>134</v>
      </c>
      <c r="U712" s="49">
        <f>SUM(U700:V702, U706:U708)</f>
        <v>325</v>
      </c>
      <c r="V712" s="50"/>
      <c r="W712" s="5" t="s">
        <v>135</v>
      </c>
      <c r="X712" s="15">
        <f>SQRT(((50-V709)^2+(50-V710)^2+(50-V711)^2)/2)</f>
        <v>6.4503529687859658</v>
      </c>
    </row>
    <row r="713" spans="2:24" ht="15" customHeight="1" x14ac:dyDescent="0.25">
      <c r="B713" s="47"/>
      <c r="C713" s="51"/>
      <c r="D713" s="52"/>
      <c r="E713" s="5" t="s">
        <v>136</v>
      </c>
      <c r="F713" s="15">
        <f>SQRT(((50-F709)^2+(50-F710)^2+(50-F711)^2)/2)</f>
        <v>15.280588033332682</v>
      </c>
      <c r="G713" s="38"/>
      <c r="H713" s="47"/>
      <c r="I713" s="51"/>
      <c r="J713" s="52"/>
      <c r="K713" s="5" t="s">
        <v>136</v>
      </c>
      <c r="L713" s="15">
        <f>SQRT(((50-L709)^2+(50-L710)^2+(50-L711)^2)/2)</f>
        <v>12.991197279406112</v>
      </c>
      <c r="M713" s="38"/>
      <c r="N713" s="47"/>
      <c r="O713" s="51"/>
      <c r="P713" s="52"/>
      <c r="Q713" s="5" t="s">
        <v>136</v>
      </c>
      <c r="R713" s="15">
        <f>SQRT(((50-R709)^2+(50-R710)^2+(50-R711)^2)/2)</f>
        <v>15.932374347459595</v>
      </c>
      <c r="S713" s="38"/>
      <c r="T713" s="47"/>
      <c r="U713" s="51"/>
      <c r="V713" s="52"/>
      <c r="W713" s="5" t="s">
        <v>136</v>
      </c>
      <c r="X713" s="15">
        <f>SQRT(((50-X709)^2+(50-X710)^2+(50-X711)^2)/2)</f>
        <v>4.6557026114556388</v>
      </c>
    </row>
    <row r="714" spans="2:24" ht="15" customHeight="1" x14ac:dyDescent="0.25">
      <c r="B714" s="48"/>
      <c r="C714" s="53"/>
      <c r="D714" s="54"/>
      <c r="E714" s="5" t="s">
        <v>137</v>
      </c>
      <c r="F714" s="15">
        <f>SQRT(((2*F712^2)+(2*F713^2))/4)</f>
        <v>16.887466937168877</v>
      </c>
      <c r="G714" s="38"/>
      <c r="H714" s="48"/>
      <c r="I714" s="53"/>
      <c r="J714" s="54"/>
      <c r="K714" s="5" t="s">
        <v>137</v>
      </c>
      <c r="L714" s="15">
        <f>SQRT(((2*L712^2)+(2*L713^2))/4)</f>
        <v>14.069048832417632</v>
      </c>
      <c r="M714" s="38"/>
      <c r="N714" s="48"/>
      <c r="O714" s="53"/>
      <c r="P714" s="54"/>
      <c r="Q714" s="5" t="s">
        <v>137</v>
      </c>
      <c r="R714" s="15">
        <f>SQRT(((2*R712^2)+(2*R713^2))/4)</f>
        <v>17.504399518001904</v>
      </c>
      <c r="S714" s="38"/>
      <c r="T714" s="48"/>
      <c r="U714" s="53"/>
      <c r="V714" s="54"/>
      <c r="W714" s="5" t="s">
        <v>137</v>
      </c>
      <c r="X714" s="15">
        <f>SQRT(((2*X712^2)+(2*X713^2))/4)</f>
        <v>5.6250608987032651</v>
      </c>
    </row>
    <row r="716" spans="2:24" ht="15" customHeight="1" x14ac:dyDescent="0.25">
      <c r="B716" s="39" t="s">
        <v>390</v>
      </c>
      <c r="C716" s="39"/>
      <c r="D716" s="39"/>
      <c r="E716" s="39"/>
      <c r="F716" s="39"/>
      <c r="G716" s="38"/>
      <c r="H716" s="39" t="s">
        <v>391</v>
      </c>
      <c r="I716" s="39"/>
      <c r="J716" s="39"/>
      <c r="K716" s="39"/>
      <c r="L716" s="39"/>
      <c r="M716" s="38"/>
      <c r="N716" s="39" t="s">
        <v>392</v>
      </c>
      <c r="O716" s="39"/>
      <c r="P716" s="39"/>
      <c r="Q716" s="39"/>
      <c r="R716" s="39"/>
      <c r="S716" s="38"/>
      <c r="T716" s="39" t="s">
        <v>394</v>
      </c>
      <c r="U716" s="39"/>
      <c r="V716" s="39"/>
      <c r="W716" s="39"/>
      <c r="X716" s="39"/>
    </row>
    <row r="717" spans="2:24" ht="15" customHeight="1" x14ac:dyDescent="0.25">
      <c r="B717" s="2" t="s">
        <v>112</v>
      </c>
      <c r="C717" s="33">
        <v>12</v>
      </c>
      <c r="D717" s="34">
        <v>7</v>
      </c>
      <c r="E717" s="2" t="s">
        <v>113</v>
      </c>
      <c r="F717" s="16">
        <f>C717+D717+C719+D719+C723*2</f>
        <v>55</v>
      </c>
      <c r="G717" s="38"/>
      <c r="H717" s="2" t="s">
        <v>112</v>
      </c>
      <c r="I717" s="33">
        <f>U700+C717</f>
        <v>68</v>
      </c>
      <c r="J717" s="34">
        <f t="shared" ref="J717:J719" si="277">V700+D717</f>
        <v>60</v>
      </c>
      <c r="K717" s="2" t="s">
        <v>113</v>
      </c>
      <c r="L717" s="16">
        <f>I717+J717+I719+J719+I723*2</f>
        <v>281</v>
      </c>
      <c r="M717" s="38"/>
      <c r="N717" s="2" t="s">
        <v>112</v>
      </c>
      <c r="O717" s="33">
        <v>33</v>
      </c>
      <c r="P717" s="34">
        <v>36</v>
      </c>
      <c r="Q717" s="2" t="s">
        <v>113</v>
      </c>
      <c r="R717" s="16">
        <f>O717+P717+O719+P719+O723*2</f>
        <v>139</v>
      </c>
      <c r="S717" s="38"/>
      <c r="T717" s="2" t="s">
        <v>112</v>
      </c>
      <c r="U717" s="33">
        <v>22</v>
      </c>
      <c r="V717" s="34">
        <v>18</v>
      </c>
      <c r="W717" s="2" t="s">
        <v>113</v>
      </c>
      <c r="X717" s="16">
        <f>U717+V717+U719+V719+U723*2</f>
        <v>76</v>
      </c>
    </row>
    <row r="718" spans="2:24" ht="15" customHeight="1" x14ac:dyDescent="0.25">
      <c r="B718" s="3" t="s">
        <v>114</v>
      </c>
      <c r="C718" s="35">
        <v>4</v>
      </c>
      <c r="D718" s="36">
        <v>1</v>
      </c>
      <c r="E718" s="3" t="s">
        <v>115</v>
      </c>
      <c r="F718" s="17">
        <f>SUM(C717:D718)+C724*2</f>
        <v>38</v>
      </c>
      <c r="G718" s="38"/>
      <c r="H718" s="3" t="s">
        <v>114</v>
      </c>
      <c r="I718" s="35">
        <f>U701+C718+1</f>
        <v>54</v>
      </c>
      <c r="J718" s="36">
        <f t="shared" si="277"/>
        <v>41</v>
      </c>
      <c r="K718" s="3" t="s">
        <v>115</v>
      </c>
      <c r="L718" s="17">
        <f>SUM(I717:J718)+I724*2</f>
        <v>291</v>
      </c>
      <c r="M718" s="38"/>
      <c r="N718" s="3" t="s">
        <v>114</v>
      </c>
      <c r="O718" s="35">
        <v>29</v>
      </c>
      <c r="P718" s="36">
        <v>20</v>
      </c>
      <c r="Q718" s="3" t="s">
        <v>115</v>
      </c>
      <c r="R718" s="17">
        <f>SUM(O717:P718)+O724*2</f>
        <v>242</v>
      </c>
      <c r="S718" s="38"/>
      <c r="T718" s="3" t="s">
        <v>114</v>
      </c>
      <c r="U718" s="35">
        <v>16</v>
      </c>
      <c r="V718" s="36">
        <v>9</v>
      </c>
      <c r="W718" s="3" t="s">
        <v>115</v>
      </c>
      <c r="X718" s="17">
        <f>SUM(U717:V718)+U724*2</f>
        <v>115</v>
      </c>
    </row>
    <row r="719" spans="2:24" ht="15" customHeight="1" x14ac:dyDescent="0.25">
      <c r="B719" s="4" t="s">
        <v>116</v>
      </c>
      <c r="C719" s="31">
        <v>7</v>
      </c>
      <c r="D719" s="32">
        <v>11</v>
      </c>
      <c r="E719" s="4" t="s">
        <v>117</v>
      </c>
      <c r="F719" s="18">
        <f>SUM(C718:D719)+C725*2</f>
        <v>29</v>
      </c>
      <c r="G719" s="38"/>
      <c r="H719" s="4" t="s">
        <v>116</v>
      </c>
      <c r="I719" s="31">
        <f t="shared" ref="I718:I719" si="278">U702+C719</f>
        <v>46</v>
      </c>
      <c r="J719" s="32">
        <f t="shared" si="277"/>
        <v>45</v>
      </c>
      <c r="K719" s="4" t="s">
        <v>117</v>
      </c>
      <c r="L719" s="18">
        <f>SUM(I718:J719)+I725*2</f>
        <v>202</v>
      </c>
      <c r="M719" s="38"/>
      <c r="N719" s="4" t="s">
        <v>116</v>
      </c>
      <c r="O719" s="31">
        <v>23</v>
      </c>
      <c r="P719" s="32">
        <v>17</v>
      </c>
      <c r="Q719" s="4" t="s">
        <v>117</v>
      </c>
      <c r="R719" s="18">
        <f>SUM(O718:P719)+O725*2</f>
        <v>111</v>
      </c>
      <c r="S719" s="38"/>
      <c r="T719" s="4" t="s">
        <v>116</v>
      </c>
      <c r="U719" s="31">
        <v>7</v>
      </c>
      <c r="V719" s="32">
        <v>13</v>
      </c>
      <c r="W719" s="4" t="s">
        <v>117</v>
      </c>
      <c r="X719" s="18">
        <f>SUM(U718:V719)+U725*2</f>
        <v>51</v>
      </c>
    </row>
    <row r="720" spans="2:24" ht="15" customHeight="1" x14ac:dyDescent="0.25">
      <c r="B720" s="2" t="s">
        <v>118</v>
      </c>
      <c r="C720" s="6">
        <f>C717/(C717+D717)*100</f>
        <v>63.157894736842103</v>
      </c>
      <c r="D720" s="7">
        <f>D717/(C717+D717)*100</f>
        <v>36.84210526315789</v>
      </c>
      <c r="E720" s="2" t="s">
        <v>119</v>
      </c>
      <c r="F720" s="12">
        <f>F717/SUM(F717:F719)*100</f>
        <v>45.081967213114751</v>
      </c>
      <c r="G720" s="38"/>
      <c r="H720" s="2" t="s">
        <v>118</v>
      </c>
      <c r="I720" s="6">
        <f>I717/(I717+J717)*100</f>
        <v>53.125</v>
      </c>
      <c r="J720" s="7">
        <f>J717/(I717+J717)*100</f>
        <v>46.875</v>
      </c>
      <c r="K720" s="2" t="s">
        <v>119</v>
      </c>
      <c r="L720" s="12">
        <f>L717/SUM(L717:L719)*100</f>
        <v>36.304909560723516</v>
      </c>
      <c r="M720" s="38"/>
      <c r="N720" s="2" t="s">
        <v>118</v>
      </c>
      <c r="O720" s="6">
        <f>O717/(O717+P717)*100</f>
        <v>47.826086956521742</v>
      </c>
      <c r="P720" s="7">
        <f>P717/(O717+P717)*100</f>
        <v>52.173913043478258</v>
      </c>
      <c r="Q720" s="2" t="s">
        <v>119</v>
      </c>
      <c r="R720" s="12">
        <f>R717/SUM(R717:R719)*100</f>
        <v>28.252032520325205</v>
      </c>
      <c r="S720" s="38"/>
      <c r="T720" s="2" t="s">
        <v>118</v>
      </c>
      <c r="U720" s="6">
        <f>U717/(U717+V717)*100</f>
        <v>55.000000000000007</v>
      </c>
      <c r="V720" s="7">
        <f>V717/(U717+V717)*100</f>
        <v>45</v>
      </c>
      <c r="W720" s="2" t="s">
        <v>119</v>
      </c>
      <c r="X720" s="12">
        <f>X717/SUM(X717:X719)*100</f>
        <v>31.404958677685951</v>
      </c>
    </row>
    <row r="721" spans="2:24" ht="15" customHeight="1" x14ac:dyDescent="0.25">
      <c r="B721" s="3" t="s">
        <v>120</v>
      </c>
      <c r="C721" s="8">
        <f>C718/(C718+D718)*100</f>
        <v>80</v>
      </c>
      <c r="D721" s="9">
        <f>D718/(C718+D718)*100</f>
        <v>20</v>
      </c>
      <c r="E721" s="3" t="s">
        <v>121</v>
      </c>
      <c r="F721" s="13">
        <f>F718/SUM(F717:F719)*100</f>
        <v>31.147540983606557</v>
      </c>
      <c r="G721" s="38"/>
      <c r="H721" s="3" t="s">
        <v>120</v>
      </c>
      <c r="I721" s="8">
        <f>I718/(I718+J718)*100</f>
        <v>56.84210526315789</v>
      </c>
      <c r="J721" s="9">
        <f>J718/(I718+J718)*100</f>
        <v>43.15789473684211</v>
      </c>
      <c r="K721" s="3" t="s">
        <v>121</v>
      </c>
      <c r="L721" s="13">
        <f>L718/SUM(L717:L719)*100</f>
        <v>37.596899224806201</v>
      </c>
      <c r="M721" s="38"/>
      <c r="N721" s="3" t="s">
        <v>120</v>
      </c>
      <c r="O721" s="8">
        <f>O718/(O718+P718)*100</f>
        <v>59.183673469387756</v>
      </c>
      <c r="P721" s="9">
        <f>P718/(O718+P718)*100</f>
        <v>40.816326530612244</v>
      </c>
      <c r="Q721" s="3" t="s">
        <v>121</v>
      </c>
      <c r="R721" s="13">
        <f>R718/SUM(R717:R719)*100</f>
        <v>49.1869918699187</v>
      </c>
      <c r="S721" s="38"/>
      <c r="T721" s="3" t="s">
        <v>120</v>
      </c>
      <c r="U721" s="8">
        <f>U718/(U718+V718)*100</f>
        <v>64</v>
      </c>
      <c r="V721" s="9">
        <f>V718/(U718+V718)*100</f>
        <v>36</v>
      </c>
      <c r="W721" s="3" t="s">
        <v>121</v>
      </c>
      <c r="X721" s="13">
        <f>X718/SUM(X717:X719)*100</f>
        <v>47.520661157024797</v>
      </c>
    </row>
    <row r="722" spans="2:24" ht="15" customHeight="1" x14ac:dyDescent="0.25">
      <c r="B722" s="4" t="s">
        <v>122</v>
      </c>
      <c r="C722" s="10">
        <f>C719/(C719+D719)*100</f>
        <v>38.888888888888893</v>
      </c>
      <c r="D722" s="11">
        <f>D719/(C719+D719)*100</f>
        <v>61.111111111111114</v>
      </c>
      <c r="E722" s="4" t="s">
        <v>123</v>
      </c>
      <c r="F722" s="14">
        <f>F719/SUM(F717:F719)*100</f>
        <v>23.770491803278688</v>
      </c>
      <c r="G722" s="38"/>
      <c r="H722" s="4" t="s">
        <v>122</v>
      </c>
      <c r="I722" s="10">
        <f>I719/(I719+J719)*100</f>
        <v>50.549450549450547</v>
      </c>
      <c r="J722" s="11">
        <f>J719/(I719+J719)*100</f>
        <v>49.450549450549453</v>
      </c>
      <c r="K722" s="4" t="s">
        <v>123</v>
      </c>
      <c r="L722" s="14">
        <f>L719/SUM(L717:L719)*100</f>
        <v>26.098191214470283</v>
      </c>
      <c r="M722" s="38"/>
      <c r="N722" s="4" t="s">
        <v>122</v>
      </c>
      <c r="O722" s="10">
        <f>O719/(O719+P719)*100</f>
        <v>57.499999999999993</v>
      </c>
      <c r="P722" s="11">
        <f>P719/(O719+P719)*100</f>
        <v>42.5</v>
      </c>
      <c r="Q722" s="4" t="s">
        <v>123</v>
      </c>
      <c r="R722" s="14">
        <f>R719/SUM(R717:R719)*100</f>
        <v>22.560975609756099</v>
      </c>
      <c r="S722" s="38"/>
      <c r="T722" s="4" t="s">
        <v>122</v>
      </c>
      <c r="U722" s="10">
        <f>U719/(U719+V719)*100</f>
        <v>35</v>
      </c>
      <c r="V722" s="11">
        <f>V719/(U719+V719)*100</f>
        <v>65</v>
      </c>
      <c r="W722" s="4" t="s">
        <v>123</v>
      </c>
      <c r="X722" s="14">
        <f>X719/SUM(X717:X719)*100</f>
        <v>21.074380165289256</v>
      </c>
    </row>
    <row r="723" spans="2:24" ht="15" customHeight="1" x14ac:dyDescent="0.25">
      <c r="B723" s="2" t="s">
        <v>124</v>
      </c>
      <c r="C723" s="40">
        <v>9</v>
      </c>
      <c r="D723" s="41"/>
      <c r="E723" s="2" t="s">
        <v>125</v>
      </c>
      <c r="F723" s="12">
        <f>SQRT(5+F717)/SQRT(5+F718)*((5+C717)/(5+D717))</f>
        <v>1.6734358657860855</v>
      </c>
      <c r="G723" s="38"/>
      <c r="H723" s="2" t="s">
        <v>124</v>
      </c>
      <c r="I723" s="40">
        <f t="shared" ref="I723:J723" si="279">U706+C723</f>
        <v>31</v>
      </c>
      <c r="J723" s="41">
        <f t="shared" si="279"/>
        <v>0</v>
      </c>
      <c r="K723" s="2" t="s">
        <v>125</v>
      </c>
      <c r="L723" s="12">
        <f>SQRT(5+L717)/SQRT(5+L718)*((5+I717)/(5+J717))</f>
        <v>1.1039430368865184</v>
      </c>
      <c r="M723" s="38"/>
      <c r="N723" s="2" t="s">
        <v>124</v>
      </c>
      <c r="O723" s="40">
        <v>15</v>
      </c>
      <c r="P723" s="41"/>
      <c r="Q723" s="2" t="s">
        <v>125</v>
      </c>
      <c r="R723" s="12">
        <f>SQRT(5+R717)/SQRT(5+R718)*((5+O717)/(5+P717))</f>
        <v>0.70767280955354794</v>
      </c>
      <c r="S723" s="38"/>
      <c r="T723" s="2" t="s">
        <v>124</v>
      </c>
      <c r="U723" s="40">
        <v>8</v>
      </c>
      <c r="V723" s="41"/>
      <c r="W723" s="2" t="s">
        <v>125</v>
      </c>
      <c r="X723" s="12">
        <f>SQRT(5+X717)/SQRT(5+X718)*((5+U717)/(5+V717))</f>
        <v>0.96446798169387948</v>
      </c>
    </row>
    <row r="724" spans="2:24" ht="15" customHeight="1" x14ac:dyDescent="0.25">
      <c r="B724" s="3" t="s">
        <v>126</v>
      </c>
      <c r="C724" s="42">
        <v>7</v>
      </c>
      <c r="D724" s="43"/>
      <c r="E724" s="3" t="s">
        <v>127</v>
      </c>
      <c r="F724" s="13">
        <f>SQRT(5+F718)/SQRT(5+F719)*((5+C718)/(5+D718))</f>
        <v>1.6868871436151611</v>
      </c>
      <c r="G724" s="38"/>
      <c r="H724" s="3" t="s">
        <v>126</v>
      </c>
      <c r="I724" s="42">
        <f t="shared" ref="I724:J724" si="280">U707+C724</f>
        <v>34</v>
      </c>
      <c r="J724" s="43">
        <f t="shared" si="280"/>
        <v>0</v>
      </c>
      <c r="K724" s="3" t="s">
        <v>127</v>
      </c>
      <c r="L724" s="13">
        <f>SQRT(5+L718)/SQRT(5+L719)*((5+I718)/(5+J718))</f>
        <v>1.5337510136602894</v>
      </c>
      <c r="M724" s="38"/>
      <c r="N724" s="3" t="s">
        <v>126</v>
      </c>
      <c r="O724" s="42">
        <v>62</v>
      </c>
      <c r="P724" s="43"/>
      <c r="Q724" s="3" t="s">
        <v>127</v>
      </c>
      <c r="R724" s="13">
        <f>SQRT(5+R718)/SQRT(5+R719)*((5+O718)/(5+P718))</f>
        <v>1.9845332987362807</v>
      </c>
      <c r="S724" s="38"/>
      <c r="T724" s="3" t="s">
        <v>126</v>
      </c>
      <c r="U724" s="42">
        <v>25</v>
      </c>
      <c r="V724" s="43"/>
      <c r="W724" s="3" t="s">
        <v>127</v>
      </c>
      <c r="X724" s="13">
        <f>SQRT(5+X718)/SQRT(5+X719)*((5+U718)/(5+V718))</f>
        <v>2.1957751641341998</v>
      </c>
    </row>
    <row r="725" spans="2:24" ht="15" customHeight="1" x14ac:dyDescent="0.25">
      <c r="B725" s="4" t="s">
        <v>128</v>
      </c>
      <c r="C725" s="44">
        <v>3</v>
      </c>
      <c r="D725" s="45"/>
      <c r="E725" s="4" t="s">
        <v>129</v>
      </c>
      <c r="F725" s="14">
        <f>SQRT(5+F719)/SQRT(5+F717)*((5+C719)/(5+D719))</f>
        <v>0.56457948953181081</v>
      </c>
      <c r="G725" s="38"/>
      <c r="H725" s="4" t="s">
        <v>128</v>
      </c>
      <c r="I725" s="44">
        <f t="shared" ref="I725:J725" si="281">U708+C725</f>
        <v>8</v>
      </c>
      <c r="J725" s="45">
        <f t="shared" si="281"/>
        <v>0</v>
      </c>
      <c r="K725" s="4" t="s">
        <v>129</v>
      </c>
      <c r="L725" s="14">
        <f>SQRT(5+L719)/SQRT(5+L717)*((5+I719)/(5+J719))</f>
        <v>0.86776539641586503</v>
      </c>
      <c r="M725" s="38"/>
      <c r="N725" s="4" t="s">
        <v>128</v>
      </c>
      <c r="O725" s="44">
        <v>11</v>
      </c>
      <c r="P725" s="45"/>
      <c r="Q725" s="4" t="s">
        <v>129</v>
      </c>
      <c r="R725" s="14">
        <f>SQRT(5+R719)/SQRT(5+R717)*((5+O719)/(5+P719))</f>
        <v>1.1423076863618644</v>
      </c>
      <c r="S725" s="38"/>
      <c r="T725" s="4" t="s">
        <v>128</v>
      </c>
      <c r="U725" s="44">
        <v>3</v>
      </c>
      <c r="V725" s="45"/>
      <c r="W725" s="4" t="s">
        <v>129</v>
      </c>
      <c r="X725" s="14">
        <f>SQRT(5+X719)/SQRT(5+X717)*((5+U719)/(5+V719))</f>
        <v>0.55431961285539866</v>
      </c>
    </row>
    <row r="726" spans="2:24" ht="15" customHeight="1" x14ac:dyDescent="0.25">
      <c r="B726" s="2" t="s">
        <v>112</v>
      </c>
      <c r="C726" s="6">
        <f>(100*F723)/(1+F723)</f>
        <v>62.594950834701834</v>
      </c>
      <c r="D726" s="7">
        <f>100-C726</f>
        <v>37.405049165298166</v>
      </c>
      <c r="E726" s="2" t="s">
        <v>130</v>
      </c>
      <c r="F726" s="7">
        <f>(C726+D728)/2</f>
        <v>63.254944075566641</v>
      </c>
      <c r="G726" s="38"/>
      <c r="H726" s="2" t="s">
        <v>112</v>
      </c>
      <c r="I726" s="6">
        <f>(100*L723)/(1+L723)</f>
        <v>52.470196080981751</v>
      </c>
      <c r="J726" s="7">
        <f>100-I726</f>
        <v>47.529803919018249</v>
      </c>
      <c r="K726" s="2" t="s">
        <v>130</v>
      </c>
      <c r="L726" s="7">
        <f>(I726+J728)/2</f>
        <v>53.005055389495809</v>
      </c>
      <c r="M726" s="38"/>
      <c r="N726" s="2" t="s">
        <v>112</v>
      </c>
      <c r="O726" s="6">
        <f>(100*R723)/(1+R723)</f>
        <v>41.440772822198952</v>
      </c>
      <c r="P726" s="7">
        <f>100-O726</f>
        <v>58.559227177801048</v>
      </c>
      <c r="Q726" s="2" t="s">
        <v>130</v>
      </c>
      <c r="R726" s="7">
        <f>(O726+P728)/2</f>
        <v>44.0597042496643</v>
      </c>
      <c r="S726" s="38"/>
      <c r="T726" s="2" t="s">
        <v>161</v>
      </c>
      <c r="U726" s="6">
        <f>(100*X723)/(1+X723)</f>
        <v>49.095632541806999</v>
      </c>
      <c r="V726" s="7">
        <f>100-U726</f>
        <v>50.904367458193001</v>
      </c>
      <c r="W726" s="2" t="s">
        <v>130</v>
      </c>
      <c r="X726" s="7">
        <f>(U726+V728)/2</f>
        <v>56.716232333122747</v>
      </c>
    </row>
    <row r="727" spans="2:24" ht="15" customHeight="1" x14ac:dyDescent="0.25">
      <c r="B727" s="3" t="s">
        <v>162</v>
      </c>
      <c r="C727" s="8">
        <f>(100*F724)/(1+F724)</f>
        <v>62.782210545154605</v>
      </c>
      <c r="D727" s="9">
        <f t="shared" ref="D727:D728" si="282">100-C727</f>
        <v>37.217789454845395</v>
      </c>
      <c r="E727" s="3" t="s">
        <v>131</v>
      </c>
      <c r="F727" s="9">
        <f>(D726+C727)/2</f>
        <v>50.093629855226382</v>
      </c>
      <c r="G727" s="38"/>
      <c r="H727" s="3" t="s">
        <v>162</v>
      </c>
      <c r="I727" s="8">
        <f>(100*L724)/(1+L724)</f>
        <v>60.532822893462331</v>
      </c>
      <c r="J727" s="9">
        <f t="shared" ref="J727:J728" si="283">100-I727</f>
        <v>39.467177106537669</v>
      </c>
      <c r="K727" s="3" t="s">
        <v>131</v>
      </c>
      <c r="L727" s="9">
        <f>(J726+I727)/2</f>
        <v>54.031313406240287</v>
      </c>
      <c r="M727" s="38"/>
      <c r="N727" s="3" t="s">
        <v>162</v>
      </c>
      <c r="O727" s="8">
        <f>(100*R724)/(1+R724)</f>
        <v>66.493923843187716</v>
      </c>
      <c r="P727" s="9">
        <f t="shared" ref="P727:P728" si="284">100-O727</f>
        <v>33.506076156812284</v>
      </c>
      <c r="Q727" s="3" t="s">
        <v>131</v>
      </c>
      <c r="R727" s="9">
        <f>(P726+O727)/2</f>
        <v>62.526575510494382</v>
      </c>
      <c r="S727" s="38"/>
      <c r="T727" s="3" t="s">
        <v>162</v>
      </c>
      <c r="U727" s="8">
        <f>(100*X724)/(1+X724)</f>
        <v>68.708687293684491</v>
      </c>
      <c r="V727" s="9">
        <f t="shared" ref="V727:V728" si="285">100-U727</f>
        <v>31.291312706315509</v>
      </c>
      <c r="W727" s="3" t="s">
        <v>131</v>
      </c>
      <c r="X727" s="9">
        <f>(V726+U727)/2</f>
        <v>59.806527375938742</v>
      </c>
    </row>
    <row r="728" spans="2:24" ht="15" customHeight="1" x14ac:dyDescent="0.25">
      <c r="B728" s="4" t="s">
        <v>132</v>
      </c>
      <c r="C728" s="10">
        <f>(100*F725)/(1+F725)</f>
        <v>36.085062683568552</v>
      </c>
      <c r="D728" s="11">
        <f t="shared" si="282"/>
        <v>63.914937316431448</v>
      </c>
      <c r="E728" s="4" t="s">
        <v>133</v>
      </c>
      <c r="F728" s="11">
        <f>(D727+C728)/2</f>
        <v>36.651426069206977</v>
      </c>
      <c r="G728" s="38"/>
      <c r="H728" s="4" t="s">
        <v>132</v>
      </c>
      <c r="I728" s="10">
        <f>(100*L725)/(1+L725)</f>
        <v>46.460085301990141</v>
      </c>
      <c r="J728" s="11">
        <f t="shared" si="283"/>
        <v>53.539914698009859</v>
      </c>
      <c r="K728" s="4" t="s">
        <v>133</v>
      </c>
      <c r="L728" s="11">
        <f>(J727+I728)/2</f>
        <v>42.963631204263905</v>
      </c>
      <c r="M728" s="38"/>
      <c r="N728" s="4" t="s">
        <v>132</v>
      </c>
      <c r="O728" s="10">
        <f>(100*R725)/(1+R725)</f>
        <v>53.321364322870352</v>
      </c>
      <c r="P728" s="11">
        <f t="shared" si="284"/>
        <v>46.678635677129648</v>
      </c>
      <c r="Q728" s="4" t="s">
        <v>133</v>
      </c>
      <c r="R728" s="11">
        <f>(P727+O728)/2</f>
        <v>43.413720239841318</v>
      </c>
      <c r="S728" s="38"/>
      <c r="T728" s="4" t="s">
        <v>132</v>
      </c>
      <c r="U728" s="10">
        <f>(100*X725)/(1+X725)</f>
        <v>35.663167875561513</v>
      </c>
      <c r="V728" s="11">
        <f t="shared" si="285"/>
        <v>64.336832124438487</v>
      </c>
      <c r="W728" s="4" t="s">
        <v>133</v>
      </c>
      <c r="X728" s="11">
        <f>(V727+U728)/2</f>
        <v>33.477240290938511</v>
      </c>
    </row>
    <row r="729" spans="2:24" ht="15" customHeight="1" x14ac:dyDescent="0.25">
      <c r="B729" s="46" t="s">
        <v>134</v>
      </c>
      <c r="C729" s="49">
        <f>SUM(C717:D719, C723:C725)</f>
        <v>61</v>
      </c>
      <c r="D729" s="50"/>
      <c r="E729" s="5" t="s">
        <v>135</v>
      </c>
      <c r="F729" s="15">
        <f>SQRT(((50-D726)^2+(50-D727)^2+(50-D728)^2)/2)</f>
        <v>16.056823681373512</v>
      </c>
      <c r="G729" s="38"/>
      <c r="H729" s="46" t="s">
        <v>134</v>
      </c>
      <c r="I729" s="49">
        <f>SUM(I717:J719, I723:I725)</f>
        <v>387</v>
      </c>
      <c r="J729" s="50"/>
      <c r="K729" s="5" t="s">
        <v>135</v>
      </c>
      <c r="L729" s="15">
        <f>SQRT(((50-J726)^2+(50-J727)^2+(50-J728)^2)/2)</f>
        <v>8.0490130715736825</v>
      </c>
      <c r="M729" s="38"/>
      <c r="N729" s="46" t="s">
        <v>134</v>
      </c>
      <c r="O729" s="49">
        <f>SUM(O717:P719, O723:O725)</f>
        <v>246</v>
      </c>
      <c r="P729" s="50"/>
      <c r="Q729" s="5" t="s">
        <v>135</v>
      </c>
      <c r="R729" s="15">
        <f>SQRT(((50-P726)^2+(50-P727)^2+(50-P728)^2)/2)</f>
        <v>13.348058933630019</v>
      </c>
      <c r="S729" s="38"/>
      <c r="T729" s="46" t="s">
        <v>134</v>
      </c>
      <c r="U729" s="49">
        <f>SUM(U717:V719, U723:U725)</f>
        <v>121</v>
      </c>
      <c r="V729" s="50"/>
      <c r="W729" s="5" t="s">
        <v>135</v>
      </c>
      <c r="X729" s="15">
        <f>SQRT(((50-V726)^2+(50-V727)^2+(50-V728)^2)/2)</f>
        <v>16.678993016915641</v>
      </c>
    </row>
    <row r="730" spans="2:24" ht="15" customHeight="1" x14ac:dyDescent="0.25">
      <c r="B730" s="47"/>
      <c r="C730" s="51"/>
      <c r="D730" s="52"/>
      <c r="E730" s="5" t="s">
        <v>136</v>
      </c>
      <c r="F730" s="15">
        <f>SQRT(((50-F726)^2+(50-F727)^2+(50-F728)^2)/2)</f>
        <v>13.30200614535334</v>
      </c>
      <c r="G730" s="38"/>
      <c r="H730" s="47"/>
      <c r="I730" s="51"/>
      <c r="J730" s="52"/>
      <c r="K730" s="5" t="s">
        <v>136</v>
      </c>
      <c r="L730" s="15">
        <f>SQRT(((50-L726)^2+(50-L727)^2+(50-L728)^2)/2)</f>
        <v>6.1152404491924557</v>
      </c>
      <c r="M730" s="38"/>
      <c r="N730" s="47"/>
      <c r="O730" s="51"/>
      <c r="P730" s="52"/>
      <c r="Q730" s="5" t="s">
        <v>136</v>
      </c>
      <c r="R730" s="15">
        <f>SQRT(((50-R726)^2+(50-R727)^2+(50-R728)^2)/2)</f>
        <v>10.853139838329041</v>
      </c>
      <c r="S730" s="38"/>
      <c r="T730" s="47"/>
      <c r="U730" s="51"/>
      <c r="V730" s="52"/>
      <c r="W730" s="5" t="s">
        <v>136</v>
      </c>
      <c r="X730" s="15">
        <f>SQRT(((50-X726)^2+(50-X727)^2+(50-X728)^2)/2)</f>
        <v>14.392312953985282</v>
      </c>
    </row>
    <row r="731" spans="2:24" ht="15" customHeight="1" x14ac:dyDescent="0.25">
      <c r="B731" s="48"/>
      <c r="C731" s="53"/>
      <c r="D731" s="54"/>
      <c r="E731" s="5" t="s">
        <v>137</v>
      </c>
      <c r="F731" s="15">
        <f>SQRT(((2*F729^2)+(2*F730^2))/4)</f>
        <v>14.74389626634926</v>
      </c>
      <c r="G731" s="38"/>
      <c r="H731" s="48"/>
      <c r="I731" s="53"/>
      <c r="J731" s="54"/>
      <c r="K731" s="5" t="s">
        <v>137</v>
      </c>
      <c r="L731" s="15">
        <f>SQRT(((2*L729^2)+(2*L730^2))/4)</f>
        <v>7.1478240457429969</v>
      </c>
      <c r="M731" s="38"/>
      <c r="N731" s="48"/>
      <c r="O731" s="53"/>
      <c r="P731" s="54"/>
      <c r="Q731" s="5" t="s">
        <v>137</v>
      </c>
      <c r="R731" s="15">
        <f>SQRT(((2*R729^2)+(2*R730^2))/4)</f>
        <v>12.164730199350602</v>
      </c>
      <c r="S731" s="38"/>
      <c r="T731" s="48"/>
      <c r="U731" s="53"/>
      <c r="V731" s="54"/>
      <c r="W731" s="5" t="s">
        <v>137</v>
      </c>
      <c r="X731" s="15">
        <f>SQRT(((2*X729^2)+(2*X730^2))/4)</f>
        <v>15.577667993377142</v>
      </c>
    </row>
    <row r="732" spans="2:24" ht="15" customHeight="1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</row>
    <row r="733" spans="2:24" ht="15" customHeight="1" x14ac:dyDescent="0.25">
      <c r="B733" s="39" t="s">
        <v>395</v>
      </c>
      <c r="C733" s="39"/>
      <c r="D733" s="39"/>
      <c r="E733" s="39"/>
      <c r="F733" s="39"/>
      <c r="G733" s="38"/>
      <c r="H733" s="39" t="s">
        <v>396</v>
      </c>
      <c r="I733" s="39"/>
      <c r="J733" s="39"/>
      <c r="K733" s="39"/>
      <c r="L733" s="39"/>
      <c r="M733" s="38"/>
      <c r="N733" s="39" t="s">
        <v>397</v>
      </c>
      <c r="O733" s="39"/>
      <c r="P733" s="39"/>
      <c r="Q733" s="39"/>
      <c r="R733" s="39"/>
      <c r="S733" s="38"/>
      <c r="T733" s="39" t="s">
        <v>398</v>
      </c>
      <c r="U733" s="39"/>
      <c r="V733" s="39"/>
      <c r="W733" s="39"/>
      <c r="X733" s="39"/>
    </row>
    <row r="734" spans="2:24" ht="15" customHeight="1" x14ac:dyDescent="0.25">
      <c r="B734" s="2" t="s">
        <v>112</v>
      </c>
      <c r="C734" s="33">
        <v>18</v>
      </c>
      <c r="D734" s="34">
        <v>12</v>
      </c>
      <c r="E734" s="2" t="s">
        <v>113</v>
      </c>
      <c r="F734" s="16">
        <f>C734+D734+C736+D736+C740*2</f>
        <v>50</v>
      </c>
      <c r="G734" s="38"/>
      <c r="H734" s="2" t="s">
        <v>112</v>
      </c>
      <c r="I734" s="33">
        <f>'Lesser than 50'!I326+Official!U717+Official!C734</f>
        <v>43</v>
      </c>
      <c r="J734" s="34">
        <f>'Lesser than 50'!J326+Official!V717+Official!D734</f>
        <v>32</v>
      </c>
      <c r="K734" s="2" t="s">
        <v>113</v>
      </c>
      <c r="L734" s="16">
        <f>I734+J734+I736+J736+I740*2</f>
        <v>132</v>
      </c>
      <c r="M734" s="38"/>
      <c r="N734" s="2" t="s">
        <v>112</v>
      </c>
      <c r="O734" s="33">
        <v>85</v>
      </c>
      <c r="P734" s="34">
        <v>66</v>
      </c>
      <c r="Q734" s="2" t="s">
        <v>113</v>
      </c>
      <c r="R734" s="16">
        <f>O734+P734+O736+P736+O740*2</f>
        <v>321</v>
      </c>
      <c r="S734" s="38"/>
      <c r="T734" s="2" t="s">
        <v>112</v>
      </c>
      <c r="U734" s="33">
        <v>16</v>
      </c>
      <c r="V734" s="34">
        <v>19</v>
      </c>
      <c r="W734" s="2" t="s">
        <v>113</v>
      </c>
      <c r="X734" s="16">
        <f>U734+V734+U736+V736+U740*2</f>
        <v>91</v>
      </c>
    </row>
    <row r="735" spans="2:24" ht="15" customHeight="1" x14ac:dyDescent="0.25">
      <c r="B735" s="3" t="s">
        <v>114</v>
      </c>
      <c r="C735" s="35">
        <v>11</v>
      </c>
      <c r="D735" s="36">
        <v>8</v>
      </c>
      <c r="E735" s="3" t="s">
        <v>115</v>
      </c>
      <c r="F735" s="17">
        <f>SUM(C734:D735)+C741*2</f>
        <v>87</v>
      </c>
      <c r="G735" s="38"/>
      <c r="H735" s="3" t="s">
        <v>114</v>
      </c>
      <c r="I735" s="35">
        <f>'Lesser than 50'!I327+Official!U718+Official!C735</f>
        <v>28</v>
      </c>
      <c r="J735" s="36">
        <f>'Lesser than 50'!J327+Official!V718+Official!D735</f>
        <v>19</v>
      </c>
      <c r="K735" s="3" t="s">
        <v>115</v>
      </c>
      <c r="L735" s="17">
        <f>SUM(I734:J735)+I741*2</f>
        <v>230</v>
      </c>
      <c r="M735" s="38"/>
      <c r="N735" s="3" t="s">
        <v>114</v>
      </c>
      <c r="O735" s="35">
        <v>50</v>
      </c>
      <c r="P735" s="36">
        <v>77</v>
      </c>
      <c r="Q735" s="3" t="s">
        <v>115</v>
      </c>
      <c r="R735" s="17">
        <f>SUM(O734:P735)+O741*2</f>
        <v>360</v>
      </c>
      <c r="S735" s="38"/>
      <c r="T735" s="3" t="s">
        <v>114</v>
      </c>
      <c r="U735" s="35">
        <v>26</v>
      </c>
      <c r="V735" s="36">
        <v>22</v>
      </c>
      <c r="W735" s="3" t="s">
        <v>115</v>
      </c>
      <c r="X735" s="17">
        <f>SUM(U734:V735)+U741*2</f>
        <v>151</v>
      </c>
    </row>
    <row r="736" spans="2:24" ht="15" customHeight="1" x14ac:dyDescent="0.25">
      <c r="B736" s="4" t="s">
        <v>116</v>
      </c>
      <c r="C736" s="31">
        <v>4</v>
      </c>
      <c r="D736" s="32">
        <v>6</v>
      </c>
      <c r="E736" s="4" t="s">
        <v>117</v>
      </c>
      <c r="F736" s="18">
        <f>SUM(C735:D736)+C742*2</f>
        <v>33</v>
      </c>
      <c r="G736" s="38"/>
      <c r="H736" s="4" t="s">
        <v>116</v>
      </c>
      <c r="I736" s="31">
        <f>'Lesser than 50'!I328+Official!U719+Official!C736</f>
        <v>12</v>
      </c>
      <c r="J736" s="32">
        <f>'Lesser than 50'!J328+Official!V719+Official!D736</f>
        <v>19</v>
      </c>
      <c r="K736" s="4" t="s">
        <v>117</v>
      </c>
      <c r="L736" s="18">
        <f>SUM(I735:J736)+I742*2</f>
        <v>90</v>
      </c>
      <c r="M736" s="38"/>
      <c r="N736" s="4" t="s">
        <v>116</v>
      </c>
      <c r="O736" s="31">
        <v>62</v>
      </c>
      <c r="P736" s="32">
        <v>54</v>
      </c>
      <c r="Q736" s="4" t="s">
        <v>117</v>
      </c>
      <c r="R736" s="18">
        <f>SUM(O735:P736)+O742*2</f>
        <v>333</v>
      </c>
      <c r="S736" s="38"/>
      <c r="T736" s="4" t="s">
        <v>116</v>
      </c>
      <c r="U736" s="31">
        <v>24</v>
      </c>
      <c r="V736" s="32">
        <v>12</v>
      </c>
      <c r="W736" s="4" t="s">
        <v>117</v>
      </c>
      <c r="X736" s="18">
        <f>SUM(U735:V736)+U742*2</f>
        <v>136</v>
      </c>
    </row>
    <row r="737" spans="2:24" ht="15" customHeight="1" x14ac:dyDescent="0.25">
      <c r="B737" s="2" t="s">
        <v>118</v>
      </c>
      <c r="C737" s="6">
        <f>C734/(C734+D734)*100</f>
        <v>60</v>
      </c>
      <c r="D737" s="7">
        <f>D734/(C734+D734)*100</f>
        <v>40</v>
      </c>
      <c r="E737" s="2" t="s">
        <v>119</v>
      </c>
      <c r="F737" s="12">
        <f>F734/SUM(F734:F736)*100</f>
        <v>29.411764705882355</v>
      </c>
      <c r="G737" s="38"/>
      <c r="H737" s="2" t="s">
        <v>118</v>
      </c>
      <c r="I737" s="6">
        <f>I734/(I734+J734)*100</f>
        <v>57.333333333333336</v>
      </c>
      <c r="J737" s="7">
        <f>J734/(I734+J734)*100</f>
        <v>42.666666666666671</v>
      </c>
      <c r="K737" s="2" t="s">
        <v>119</v>
      </c>
      <c r="L737" s="12">
        <f>L734/SUM(L734:L736)*100</f>
        <v>29.20353982300885</v>
      </c>
      <c r="M737" s="38"/>
      <c r="N737" s="2" t="s">
        <v>118</v>
      </c>
      <c r="O737" s="6">
        <f>O734/(O734+P734)*100</f>
        <v>56.29139072847682</v>
      </c>
      <c r="P737" s="7">
        <f>P734/(O734+P734)*100</f>
        <v>43.70860927152318</v>
      </c>
      <c r="Q737" s="2" t="s">
        <v>119</v>
      </c>
      <c r="R737" s="12">
        <f>R734/SUM(R734:R736)*100</f>
        <v>31.65680473372781</v>
      </c>
      <c r="S737" s="38"/>
      <c r="T737" s="2" t="s">
        <v>118</v>
      </c>
      <c r="U737" s="6">
        <f>U734/(U734+V734)*100</f>
        <v>45.714285714285715</v>
      </c>
      <c r="V737" s="7">
        <f>V734/(U734+V734)*100</f>
        <v>54.285714285714285</v>
      </c>
      <c r="W737" s="2" t="s">
        <v>119</v>
      </c>
      <c r="X737" s="12">
        <f>X734/SUM(X734:X736)*100</f>
        <v>24.074074074074073</v>
      </c>
    </row>
    <row r="738" spans="2:24" ht="15" customHeight="1" x14ac:dyDescent="0.25">
      <c r="B738" s="3" t="s">
        <v>120</v>
      </c>
      <c r="C738" s="8">
        <f>C735/(C735+D735)*100</f>
        <v>57.894736842105267</v>
      </c>
      <c r="D738" s="9">
        <f>D735/(C735+D735)*100</f>
        <v>42.105263157894733</v>
      </c>
      <c r="E738" s="3" t="s">
        <v>121</v>
      </c>
      <c r="F738" s="13">
        <f>F735/SUM(F734:F736)*100</f>
        <v>51.17647058823529</v>
      </c>
      <c r="G738" s="38"/>
      <c r="H738" s="3" t="s">
        <v>120</v>
      </c>
      <c r="I738" s="8">
        <f>I735/(I735+J735)*100</f>
        <v>59.574468085106382</v>
      </c>
      <c r="J738" s="9">
        <f>J735/(I735+J735)*100</f>
        <v>40.425531914893611</v>
      </c>
      <c r="K738" s="3" t="s">
        <v>121</v>
      </c>
      <c r="L738" s="13">
        <f>L735/SUM(L734:L736)*100</f>
        <v>50.884955752212392</v>
      </c>
      <c r="M738" s="38"/>
      <c r="N738" s="3" t="s">
        <v>120</v>
      </c>
      <c r="O738" s="8">
        <f>O735/(O735+P735)*100</f>
        <v>39.370078740157481</v>
      </c>
      <c r="P738" s="9">
        <f>P735/(O735+P735)*100</f>
        <v>60.629921259842526</v>
      </c>
      <c r="Q738" s="3" t="s">
        <v>121</v>
      </c>
      <c r="R738" s="13">
        <f>R735/SUM(R734:R736)*100</f>
        <v>35.502958579881657</v>
      </c>
      <c r="S738" s="38"/>
      <c r="T738" s="3" t="s">
        <v>120</v>
      </c>
      <c r="U738" s="8">
        <f>U735/(U735+V735)*100</f>
        <v>54.166666666666664</v>
      </c>
      <c r="V738" s="9">
        <f>V735/(U735+V735)*100</f>
        <v>45.833333333333329</v>
      </c>
      <c r="W738" s="3" t="s">
        <v>121</v>
      </c>
      <c r="X738" s="13">
        <f>X735/SUM(X734:X736)*100</f>
        <v>39.94708994708995</v>
      </c>
    </row>
    <row r="739" spans="2:24" ht="15" customHeight="1" x14ac:dyDescent="0.25">
      <c r="B739" s="4" t="s">
        <v>122</v>
      </c>
      <c r="C739" s="10">
        <f>C736/(C736+D736)*100</f>
        <v>40</v>
      </c>
      <c r="D739" s="11">
        <f>D736/(C736+D736)*100</f>
        <v>60</v>
      </c>
      <c r="E739" s="4" t="s">
        <v>123</v>
      </c>
      <c r="F739" s="14">
        <f>F736/SUM(F734:F736)*100</f>
        <v>19.411764705882355</v>
      </c>
      <c r="G739" s="38"/>
      <c r="H739" s="4" t="s">
        <v>122</v>
      </c>
      <c r="I739" s="10">
        <f>I736/(I736+J736)*100</f>
        <v>38.70967741935484</v>
      </c>
      <c r="J739" s="11">
        <f>J736/(I736+J736)*100</f>
        <v>61.29032258064516</v>
      </c>
      <c r="K739" s="4" t="s">
        <v>123</v>
      </c>
      <c r="L739" s="14">
        <f>L736/SUM(L734:L736)*100</f>
        <v>19.911504424778762</v>
      </c>
      <c r="M739" s="38"/>
      <c r="N739" s="4" t="s">
        <v>122</v>
      </c>
      <c r="O739" s="10">
        <f>O736/(O736+P736)*100</f>
        <v>53.448275862068961</v>
      </c>
      <c r="P739" s="11">
        <f>P736/(O736+P736)*100</f>
        <v>46.551724137931032</v>
      </c>
      <c r="Q739" s="4" t="s">
        <v>123</v>
      </c>
      <c r="R739" s="14">
        <f>R736/SUM(R734:R736)*100</f>
        <v>32.840236686390533</v>
      </c>
      <c r="S739" s="38"/>
      <c r="T739" s="4" t="s">
        <v>122</v>
      </c>
      <c r="U739" s="10">
        <f>U736/(U736+V736)*100</f>
        <v>66.666666666666657</v>
      </c>
      <c r="V739" s="11">
        <f>V736/(U736+V736)*100</f>
        <v>33.333333333333329</v>
      </c>
      <c r="W739" s="4" t="s">
        <v>123</v>
      </c>
      <c r="X739" s="14">
        <f>X736/SUM(X734:X736)*100</f>
        <v>35.978835978835974</v>
      </c>
    </row>
    <row r="740" spans="2:24" ht="15" customHeight="1" x14ac:dyDescent="0.25">
      <c r="B740" s="2" t="s">
        <v>124</v>
      </c>
      <c r="C740" s="40">
        <v>5</v>
      </c>
      <c r="D740" s="41"/>
      <c r="E740" s="2" t="s">
        <v>125</v>
      </c>
      <c r="F740" s="12">
        <f>SQRT(5+F734)/SQRT(5+F735)*((5+C734)/(5+D734))</f>
        <v>1.0460834849281613</v>
      </c>
      <c r="G740" s="38"/>
      <c r="H740" s="2" t="s">
        <v>124</v>
      </c>
      <c r="I740" s="40">
        <f>'Lesser than 50'!I332+Official!U723+Official!C740</f>
        <v>13</v>
      </c>
      <c r="J740" s="41">
        <f>'Lesser than 50'!J332+Official!V723+Official!D740</f>
        <v>0</v>
      </c>
      <c r="K740" s="2" t="s">
        <v>125</v>
      </c>
      <c r="L740" s="12">
        <f>SQRT(5+L734)/SQRT(5+L735)*((5+I734)/(5+J734))</f>
        <v>0.99052596822856609</v>
      </c>
      <c r="M740" s="38"/>
      <c r="N740" s="2" t="s">
        <v>124</v>
      </c>
      <c r="O740" s="40">
        <v>27</v>
      </c>
      <c r="P740" s="41"/>
      <c r="Q740" s="2" t="s">
        <v>125</v>
      </c>
      <c r="R740" s="12">
        <f>SQRT(5+R734)/SQRT(5+R735)*((5+O734)/(5+P734))</f>
        <v>1.1979716167066217</v>
      </c>
      <c r="S740" s="38"/>
      <c r="T740" s="2" t="s">
        <v>124</v>
      </c>
      <c r="U740" s="40">
        <v>10</v>
      </c>
      <c r="V740" s="41"/>
      <c r="W740" s="2" t="s">
        <v>125</v>
      </c>
      <c r="X740" s="12">
        <f>SQRT(5+X734)/SQRT(5+X735)*((5+U734)/(5+V734))</f>
        <v>0.6864064729836441</v>
      </c>
    </row>
    <row r="741" spans="2:24" ht="15" customHeight="1" x14ac:dyDescent="0.25">
      <c r="B741" s="3" t="s">
        <v>126</v>
      </c>
      <c r="C741" s="42">
        <v>19</v>
      </c>
      <c r="D741" s="43"/>
      <c r="E741" s="3" t="s">
        <v>127</v>
      </c>
      <c r="F741" s="13">
        <f>SQRT(5+F735)/SQRT(5+F736)*((5+C735)/(5+D735))</f>
        <v>1.9150439512996902</v>
      </c>
      <c r="G741" s="38"/>
      <c r="H741" s="3" t="s">
        <v>126</v>
      </c>
      <c r="I741" s="42">
        <f>'Lesser than 50'!I333+Official!U724+Official!C741</f>
        <v>54</v>
      </c>
      <c r="J741" s="43">
        <f>'Lesser than 50'!J333+Official!V724+Official!D741</f>
        <v>0</v>
      </c>
      <c r="K741" s="3" t="s">
        <v>127</v>
      </c>
      <c r="L741" s="13">
        <f>SQRT(5+L735)/SQRT(5+L736)*((5+I735)/(5+J735))</f>
        <v>2.1625931680568855</v>
      </c>
      <c r="M741" s="38"/>
      <c r="N741" s="3" t="s">
        <v>126</v>
      </c>
      <c r="O741" s="42">
        <v>41</v>
      </c>
      <c r="P741" s="43"/>
      <c r="Q741" s="3" t="s">
        <v>127</v>
      </c>
      <c r="R741" s="13">
        <f>SQRT(5+R735)/SQRT(5+R736)*((5+O735)/(5+P735))</f>
        <v>0.69700664609366447</v>
      </c>
      <c r="S741" s="38"/>
      <c r="T741" s="3" t="s">
        <v>126</v>
      </c>
      <c r="U741" s="42">
        <v>34</v>
      </c>
      <c r="V741" s="43"/>
      <c r="W741" s="3" t="s">
        <v>127</v>
      </c>
      <c r="X741" s="13">
        <f>SQRT(5+X735)/SQRT(5+X736)*((5+U735)/(5+V735))</f>
        <v>1.2076766585454894</v>
      </c>
    </row>
    <row r="742" spans="2:24" ht="15" customHeight="1" x14ac:dyDescent="0.25">
      <c r="B742" s="4" t="s">
        <v>128</v>
      </c>
      <c r="C742" s="44">
        <v>2</v>
      </c>
      <c r="D742" s="45"/>
      <c r="E742" s="4" t="s">
        <v>129</v>
      </c>
      <c r="F742" s="14">
        <f>SQRT(5+F736)/SQRT(5+F734)*((5+C736)/(5+D736))</f>
        <v>0.68008043012206376</v>
      </c>
      <c r="G742" s="38"/>
      <c r="H742" s="4" t="s">
        <v>128</v>
      </c>
      <c r="I742" s="44">
        <f>'Lesser than 50'!I334+Official!U725+Official!C742</f>
        <v>6</v>
      </c>
      <c r="J742" s="45">
        <f>'Lesser than 50'!J334+Official!V725+Official!D742</f>
        <v>0</v>
      </c>
      <c r="K742" s="4" t="s">
        <v>129</v>
      </c>
      <c r="L742" s="14">
        <f>SQRT(5+L736)/SQRT(5+L734)*((5+I736)/(5+J736))</f>
        <v>0.589846760723022</v>
      </c>
      <c r="M742" s="38"/>
      <c r="N742" s="4" t="s">
        <v>128</v>
      </c>
      <c r="O742" s="44">
        <v>45</v>
      </c>
      <c r="P742" s="45"/>
      <c r="Q742" s="4" t="s">
        <v>129</v>
      </c>
      <c r="R742" s="14">
        <f>SQRT(5+R736)/SQRT(5+R734)*((5+O736)/(5+P736))</f>
        <v>1.1563048337957811</v>
      </c>
      <c r="S742" s="38"/>
      <c r="T742" s="4" t="s">
        <v>128</v>
      </c>
      <c r="U742" s="44">
        <v>26</v>
      </c>
      <c r="V742" s="45"/>
      <c r="W742" s="4" t="s">
        <v>129</v>
      </c>
      <c r="X742" s="14">
        <f>SQRT(5+X736)/SQRT(5+X734)*((5+U736)/(5+V736))</f>
        <v>2.0673928803687285</v>
      </c>
    </row>
    <row r="743" spans="2:24" ht="15" customHeight="1" x14ac:dyDescent="0.25">
      <c r="B743" s="2" t="s">
        <v>112</v>
      </c>
      <c r="C743" s="6">
        <f>(100*F740)/(1+F740)</f>
        <v>51.126138920225429</v>
      </c>
      <c r="D743" s="7">
        <f>100-C743</f>
        <v>48.873861079774571</v>
      </c>
      <c r="E743" s="2" t="s">
        <v>130</v>
      </c>
      <c r="F743" s="7">
        <f>(C743+D745)/2</f>
        <v>55.323549436876284</v>
      </c>
      <c r="G743" s="38"/>
      <c r="H743" s="2" t="s">
        <v>112</v>
      </c>
      <c r="I743" s="6">
        <f>(100*L740)/(1+L740)</f>
        <v>49.762021899672447</v>
      </c>
      <c r="J743" s="7">
        <f>100-I743</f>
        <v>50.237978100327553</v>
      </c>
      <c r="K743" s="2" t="s">
        <v>130</v>
      </c>
      <c r="L743" s="7">
        <f>(I743+J745)/2</f>
        <v>56.330582842702974</v>
      </c>
      <c r="M743" s="38"/>
      <c r="N743" s="2" t="s">
        <v>112</v>
      </c>
      <c r="O743" s="6">
        <f>(100*R740)/(1+R740)</f>
        <v>54.503507124520027</v>
      </c>
      <c r="P743" s="7">
        <f>100-O743</f>
        <v>45.496492875479973</v>
      </c>
      <c r="Q743" s="2" t="s">
        <v>130</v>
      </c>
      <c r="R743" s="7">
        <f>(O743+P745)/2</f>
        <v>50.439569689344481</v>
      </c>
      <c r="S743" s="38"/>
      <c r="T743" s="2" t="s">
        <v>161</v>
      </c>
      <c r="U743" s="6">
        <f>(100*X740)/(1+X740)</f>
        <v>40.702314891452708</v>
      </c>
      <c r="V743" s="7">
        <f>100-U743</f>
        <v>59.297685108547292</v>
      </c>
      <c r="W743" s="2" t="s">
        <v>130</v>
      </c>
      <c r="X743" s="7">
        <f>(U743+V745)/2</f>
        <v>36.651645172616284</v>
      </c>
    </row>
    <row r="744" spans="2:24" ht="15" customHeight="1" x14ac:dyDescent="0.25">
      <c r="B744" s="3" t="s">
        <v>162</v>
      </c>
      <c r="C744" s="8">
        <f>(100*F741)/(1+F741)</f>
        <v>65.695199910994688</v>
      </c>
      <c r="D744" s="9">
        <f t="shared" ref="D744:D745" si="286">100-C744</f>
        <v>34.304800089005312</v>
      </c>
      <c r="E744" s="3" t="s">
        <v>131</v>
      </c>
      <c r="F744" s="9">
        <f>(D743+C744)/2</f>
        <v>57.284530495384629</v>
      </c>
      <c r="G744" s="38"/>
      <c r="H744" s="3" t="s">
        <v>162</v>
      </c>
      <c r="I744" s="8">
        <f>(100*L741)/(1+L741)</f>
        <v>68.380378162443023</v>
      </c>
      <c r="J744" s="9">
        <f t="shared" ref="J744:J745" si="287">100-I744</f>
        <v>31.619621837556977</v>
      </c>
      <c r="K744" s="3" t="s">
        <v>131</v>
      </c>
      <c r="L744" s="9">
        <f>(J743+I744)/2</f>
        <v>59.309178131385288</v>
      </c>
      <c r="M744" s="38"/>
      <c r="N744" s="3" t="s">
        <v>162</v>
      </c>
      <c r="O744" s="8">
        <f>(100*R741)/(1+R741)</f>
        <v>41.072711630098937</v>
      </c>
      <c r="P744" s="9">
        <f t="shared" ref="P744:P745" si="288">100-O744</f>
        <v>58.927288369901063</v>
      </c>
      <c r="Q744" s="3" t="s">
        <v>131</v>
      </c>
      <c r="R744" s="9">
        <f>(P743+O744)/2</f>
        <v>43.284602252789455</v>
      </c>
      <c r="S744" s="38"/>
      <c r="T744" s="3" t="s">
        <v>162</v>
      </c>
      <c r="U744" s="8">
        <f>(100*X741)/(1+X741)</f>
        <v>54.703511670099267</v>
      </c>
      <c r="V744" s="9">
        <f t="shared" ref="V744:V745" si="289">100-U744</f>
        <v>45.296488329900733</v>
      </c>
      <c r="W744" s="3" t="s">
        <v>131</v>
      </c>
      <c r="X744" s="9">
        <f>(V743+U744)/2</f>
        <v>57.000598389323279</v>
      </c>
    </row>
    <row r="745" spans="2:24" ht="15" customHeight="1" x14ac:dyDescent="0.25">
      <c r="B745" s="4" t="s">
        <v>132</v>
      </c>
      <c r="C745" s="10">
        <f>(100*F742)/(1+F742)</f>
        <v>40.479040046472861</v>
      </c>
      <c r="D745" s="11">
        <f t="shared" si="286"/>
        <v>59.520959953527139</v>
      </c>
      <c r="E745" s="4" t="s">
        <v>133</v>
      </c>
      <c r="F745" s="11">
        <f>(D744+C745)/2</f>
        <v>37.391920067739086</v>
      </c>
      <c r="G745" s="38"/>
      <c r="H745" s="4" t="s">
        <v>132</v>
      </c>
      <c r="I745" s="10">
        <f>(100*L742)/(1+L742)</f>
        <v>37.1008562142665</v>
      </c>
      <c r="J745" s="11">
        <f t="shared" si="287"/>
        <v>62.8991437857335</v>
      </c>
      <c r="K745" s="4" t="s">
        <v>133</v>
      </c>
      <c r="L745" s="11">
        <f>(J744+I745)/2</f>
        <v>34.360239025911739</v>
      </c>
      <c r="M745" s="38"/>
      <c r="N745" s="4" t="s">
        <v>132</v>
      </c>
      <c r="O745" s="10">
        <f>(100*R742)/(1+R742)</f>
        <v>53.624367745831066</v>
      </c>
      <c r="P745" s="11">
        <f t="shared" si="288"/>
        <v>46.375632254168934</v>
      </c>
      <c r="Q745" s="4" t="s">
        <v>133</v>
      </c>
      <c r="R745" s="11">
        <f>(P744+O745)/2</f>
        <v>56.275828057866065</v>
      </c>
      <c r="S745" s="38"/>
      <c r="T745" s="4" t="s">
        <v>132</v>
      </c>
      <c r="U745" s="10">
        <f>(100*X742)/(1+X742)</f>
        <v>67.399024546220147</v>
      </c>
      <c r="V745" s="11">
        <f t="shared" si="289"/>
        <v>32.600975453779853</v>
      </c>
      <c r="W745" s="4" t="s">
        <v>133</v>
      </c>
      <c r="X745" s="11">
        <f>(V744+U745)/2</f>
        <v>56.347756438060443</v>
      </c>
    </row>
    <row r="746" spans="2:24" ht="15" customHeight="1" x14ac:dyDescent="0.25">
      <c r="B746" s="46" t="s">
        <v>134</v>
      </c>
      <c r="C746" s="49">
        <f>SUM(C734:D736, C740:C742)</f>
        <v>85</v>
      </c>
      <c r="D746" s="50"/>
      <c r="E746" s="5" t="s">
        <v>135</v>
      </c>
      <c r="F746" s="15">
        <f>SQRT(((50-D743)^2+(50-D744)^2+(50-D745)^2)/2)</f>
        <v>13.00492536599887</v>
      </c>
      <c r="G746" s="38"/>
      <c r="H746" s="46" t="s">
        <v>134</v>
      </c>
      <c r="I746" s="49">
        <f>SUM(I734:J736, I740:I742)</f>
        <v>226</v>
      </c>
      <c r="J746" s="50"/>
      <c r="K746" s="5" t="s">
        <v>135</v>
      </c>
      <c r="L746" s="15">
        <f>SQRT(((50-J743)^2+(50-J744)^2+(50-J745)^2)/2)</f>
        <v>15.878961637583156</v>
      </c>
      <c r="M746" s="38"/>
      <c r="N746" s="46" t="s">
        <v>134</v>
      </c>
      <c r="O746" s="49">
        <f>SUM(O734:P736, O740:O742)</f>
        <v>507</v>
      </c>
      <c r="P746" s="50"/>
      <c r="Q746" s="5" t="s">
        <v>135</v>
      </c>
      <c r="R746" s="15">
        <f>SQRT(((50-P743)^2+(50-P744)^2+(50-P745)^2)/2)</f>
        <v>7.5204419955543171</v>
      </c>
      <c r="S746" s="38"/>
      <c r="T746" s="46" t="s">
        <v>134</v>
      </c>
      <c r="U746" s="49">
        <f>SUM(U734:V736, U740:U742)</f>
        <v>189</v>
      </c>
      <c r="V746" s="50"/>
      <c r="W746" s="5" t="s">
        <v>135</v>
      </c>
      <c r="X746" s="15">
        <f>SQRT(((50-V743)^2+(50-V744)^2+(50-V745)^2)/2)</f>
        <v>14.34043279626583</v>
      </c>
    </row>
    <row r="747" spans="2:24" ht="15" customHeight="1" x14ac:dyDescent="0.25">
      <c r="B747" s="47"/>
      <c r="C747" s="51"/>
      <c r="D747" s="52"/>
      <c r="E747" s="5" t="s">
        <v>136</v>
      </c>
      <c r="F747" s="15">
        <f>SQRT(((50-F743)^2+(50-F744)^2+(50-F745)^2)/2)</f>
        <v>10.962851880859624</v>
      </c>
      <c r="G747" s="38"/>
      <c r="H747" s="47"/>
      <c r="I747" s="51"/>
      <c r="J747" s="52"/>
      <c r="K747" s="5" t="s">
        <v>136</v>
      </c>
      <c r="L747" s="15">
        <f>SQRT(((50-L743)^2+(50-L744)^2+(50-L745)^2)/2)</f>
        <v>13.62606326010564</v>
      </c>
      <c r="M747" s="38"/>
      <c r="N747" s="47"/>
      <c r="O747" s="51"/>
      <c r="P747" s="52"/>
      <c r="Q747" s="5" t="s">
        <v>136</v>
      </c>
      <c r="R747" s="15">
        <f>SQRT(((50-R743)^2+(50-R744)^2+(50-R745)^2)/2)</f>
        <v>6.5067582645634614</v>
      </c>
      <c r="S747" s="38"/>
      <c r="T747" s="47"/>
      <c r="U747" s="51"/>
      <c r="V747" s="52"/>
      <c r="W747" s="5" t="s">
        <v>136</v>
      </c>
      <c r="X747" s="15">
        <f>SQRT(((50-X743)^2+(50-X744)^2+(50-X745)^2)/2)</f>
        <v>11.564622047504875</v>
      </c>
    </row>
    <row r="748" spans="2:24" ht="15" customHeight="1" x14ac:dyDescent="0.25">
      <c r="B748" s="48"/>
      <c r="C748" s="53"/>
      <c r="D748" s="54"/>
      <c r="E748" s="5" t="s">
        <v>137</v>
      </c>
      <c r="F748" s="15">
        <f>SQRT(((2*F746^2)+(2*F747^2))/4)</f>
        <v>12.027306538391466</v>
      </c>
      <c r="G748" s="38"/>
      <c r="H748" s="48"/>
      <c r="I748" s="53"/>
      <c r="J748" s="54"/>
      <c r="K748" s="5" t="s">
        <v>137</v>
      </c>
      <c r="L748" s="15">
        <f>SQRT(((2*L746^2)+(2*L747^2))/4)</f>
        <v>14.795455766150603</v>
      </c>
      <c r="M748" s="38"/>
      <c r="N748" s="48"/>
      <c r="O748" s="53"/>
      <c r="P748" s="54"/>
      <c r="Q748" s="5" t="s">
        <v>137</v>
      </c>
      <c r="R748" s="15">
        <f>SQRT(((2*R746^2)+(2*R747^2))/4)</f>
        <v>7.0318898925524245</v>
      </c>
      <c r="S748" s="38"/>
      <c r="T748" s="48"/>
      <c r="U748" s="53"/>
      <c r="V748" s="54"/>
      <c r="W748" s="5" t="s">
        <v>137</v>
      </c>
      <c r="X748" s="15">
        <f>SQRT(((2*X746^2)+(2*X747^2))/4)</f>
        <v>13.026674477506768</v>
      </c>
    </row>
    <row r="750" spans="2:24" ht="15" customHeight="1" x14ac:dyDescent="0.25">
      <c r="B750" s="39" t="s">
        <v>399</v>
      </c>
      <c r="C750" s="39"/>
      <c r="D750" s="39"/>
      <c r="E750" s="39"/>
      <c r="F750" s="39"/>
      <c r="G750" s="38"/>
      <c r="H750" s="39" t="s">
        <v>400</v>
      </c>
      <c r="I750" s="39"/>
      <c r="J750" s="39"/>
      <c r="K750" s="39"/>
      <c r="L750" s="39"/>
      <c r="M750" s="38"/>
      <c r="N750" s="39" t="s">
        <v>402</v>
      </c>
      <c r="O750" s="39"/>
      <c r="P750" s="39"/>
      <c r="Q750" s="39"/>
      <c r="R750" s="39"/>
      <c r="S750" s="38"/>
      <c r="T750" s="39" t="s">
        <v>403</v>
      </c>
      <c r="U750" s="39"/>
      <c r="V750" s="39"/>
      <c r="W750" s="39"/>
      <c r="X750" s="39"/>
    </row>
    <row r="751" spans="2:24" ht="15" customHeight="1" x14ac:dyDescent="0.25">
      <c r="B751" s="2" t="s">
        <v>112</v>
      </c>
      <c r="C751" s="33">
        <f>O734+U734</f>
        <v>101</v>
      </c>
      <c r="D751" s="34">
        <f t="shared" ref="D751:D753" si="290">P734+V734</f>
        <v>85</v>
      </c>
      <c r="E751" s="2" t="s">
        <v>113</v>
      </c>
      <c r="F751" s="16">
        <f>C751+D751+C753+D753+C757*2</f>
        <v>412</v>
      </c>
      <c r="G751" s="38"/>
      <c r="H751" s="2" t="s">
        <v>112</v>
      </c>
      <c r="I751" s="33">
        <v>63</v>
      </c>
      <c r="J751" s="34">
        <v>57</v>
      </c>
      <c r="K751" s="2" t="s">
        <v>113</v>
      </c>
      <c r="L751" s="16">
        <f>I751+J751+I753+J753+I757*2</f>
        <v>345</v>
      </c>
      <c r="M751" s="38"/>
      <c r="N751" s="2" t="s">
        <v>112</v>
      </c>
      <c r="O751" s="33">
        <v>3</v>
      </c>
      <c r="P751" s="34">
        <v>19</v>
      </c>
      <c r="Q751" s="2" t="s">
        <v>113</v>
      </c>
      <c r="R751" s="16">
        <f>O751+P751+O753+P753+O757*2</f>
        <v>39</v>
      </c>
      <c r="S751" s="38"/>
      <c r="T751" s="2" t="s">
        <v>112</v>
      </c>
      <c r="U751" s="33">
        <v>15</v>
      </c>
      <c r="V751" s="34">
        <v>23</v>
      </c>
      <c r="W751" s="2" t="s">
        <v>113</v>
      </c>
      <c r="X751" s="16">
        <f>U751+V751+U753+V753+U757*2</f>
        <v>58</v>
      </c>
    </row>
    <row r="752" spans="2:24" ht="15" customHeight="1" x14ac:dyDescent="0.25">
      <c r="B752" s="3" t="s">
        <v>114</v>
      </c>
      <c r="C752" s="35">
        <f t="shared" ref="C752:C753" si="291">O735+U735</f>
        <v>76</v>
      </c>
      <c r="D752" s="36">
        <f t="shared" si="290"/>
        <v>99</v>
      </c>
      <c r="E752" s="3" t="s">
        <v>115</v>
      </c>
      <c r="F752" s="17">
        <f>SUM(C751:D752)+C758*2</f>
        <v>511</v>
      </c>
      <c r="G752" s="38"/>
      <c r="H752" s="3" t="s">
        <v>114</v>
      </c>
      <c r="I752" s="35">
        <v>76</v>
      </c>
      <c r="J752" s="36">
        <v>53</v>
      </c>
      <c r="K752" s="3" t="s">
        <v>115</v>
      </c>
      <c r="L752" s="17">
        <f>SUM(I751:J752)+I758*2</f>
        <v>323</v>
      </c>
      <c r="M752" s="38"/>
      <c r="N752" s="3" t="s">
        <v>114</v>
      </c>
      <c r="O752" s="35">
        <v>6</v>
      </c>
      <c r="P752" s="36">
        <v>6</v>
      </c>
      <c r="Q752" s="3" t="s">
        <v>115</v>
      </c>
      <c r="R752" s="17">
        <f>SUM(O751:P752)+O758*2</f>
        <v>64</v>
      </c>
      <c r="S752" s="38"/>
      <c r="T752" s="3" t="s">
        <v>114</v>
      </c>
      <c r="U752" s="35">
        <v>16</v>
      </c>
      <c r="V752" s="36">
        <v>5</v>
      </c>
      <c r="W752" s="3" t="s">
        <v>115</v>
      </c>
      <c r="X752" s="17">
        <f>SUM(U751:V752)+U758*2</f>
        <v>113</v>
      </c>
    </row>
    <row r="753" spans="2:24" ht="15" customHeight="1" x14ac:dyDescent="0.25">
      <c r="B753" s="4" t="s">
        <v>116</v>
      </c>
      <c r="C753" s="31">
        <f t="shared" si="291"/>
        <v>86</v>
      </c>
      <c r="D753" s="32">
        <f t="shared" si="290"/>
        <v>66</v>
      </c>
      <c r="E753" s="4" t="s">
        <v>117</v>
      </c>
      <c r="F753" s="18">
        <f>SUM(C752:D753)+C759*2</f>
        <v>469</v>
      </c>
      <c r="G753" s="38"/>
      <c r="H753" s="4" t="s">
        <v>116</v>
      </c>
      <c r="I753" s="31">
        <v>87</v>
      </c>
      <c r="J753" s="32">
        <v>62</v>
      </c>
      <c r="K753" s="4" t="s">
        <v>117</v>
      </c>
      <c r="L753" s="18">
        <f>SUM(I752:J753)+I759*2</f>
        <v>338</v>
      </c>
      <c r="M753" s="38"/>
      <c r="N753" s="4" t="s">
        <v>116</v>
      </c>
      <c r="O753" s="31">
        <v>6</v>
      </c>
      <c r="P753" s="32">
        <v>3</v>
      </c>
      <c r="Q753" s="4" t="s">
        <v>117</v>
      </c>
      <c r="R753" s="18">
        <f>SUM(O752:P753)+O759*2</f>
        <v>25</v>
      </c>
      <c r="S753" s="38"/>
      <c r="T753" s="4" t="s">
        <v>116</v>
      </c>
      <c r="U753" s="31">
        <v>4</v>
      </c>
      <c r="V753" s="32">
        <v>6</v>
      </c>
      <c r="W753" s="4" t="s">
        <v>117</v>
      </c>
      <c r="X753" s="18">
        <f>SUM(U752:V753)+U759*2</f>
        <v>41</v>
      </c>
    </row>
    <row r="754" spans="2:24" ht="15" customHeight="1" x14ac:dyDescent="0.25">
      <c r="B754" s="2" t="s">
        <v>118</v>
      </c>
      <c r="C754" s="6">
        <f>C751/(C751+D751)*100</f>
        <v>54.3010752688172</v>
      </c>
      <c r="D754" s="7">
        <f>D751/(C751+D751)*100</f>
        <v>45.698924731182792</v>
      </c>
      <c r="E754" s="2" t="s">
        <v>119</v>
      </c>
      <c r="F754" s="12">
        <f>F751/SUM(F751:F753)*100</f>
        <v>29.597701149425287</v>
      </c>
      <c r="G754" s="38"/>
      <c r="H754" s="2" t="s">
        <v>118</v>
      </c>
      <c r="I754" s="6">
        <f>I751/(I751+J751)*100</f>
        <v>52.5</v>
      </c>
      <c r="J754" s="7">
        <f>J751/(I751+J751)*100</f>
        <v>47.5</v>
      </c>
      <c r="K754" s="2" t="s">
        <v>119</v>
      </c>
      <c r="L754" s="12">
        <f>L751/SUM(L751:L753)*100</f>
        <v>34.294234592445328</v>
      </c>
      <c r="M754" s="38"/>
      <c r="N754" s="2" t="s">
        <v>118</v>
      </c>
      <c r="O754" s="6">
        <f>O751/(O751+P751)*100</f>
        <v>13.636363636363635</v>
      </c>
      <c r="P754" s="7">
        <f>P751/(O751+P751)*100</f>
        <v>86.36363636363636</v>
      </c>
      <c r="Q754" s="2" t="s">
        <v>119</v>
      </c>
      <c r="R754" s="12">
        <f>R751/SUM(R751:R753)*100</f>
        <v>30.46875</v>
      </c>
      <c r="S754" s="38"/>
      <c r="T754" s="2" t="s">
        <v>118</v>
      </c>
      <c r="U754" s="6">
        <f>U751/(U751+V751)*100</f>
        <v>39.473684210526315</v>
      </c>
      <c r="V754" s="7">
        <f>V751/(U751+V751)*100</f>
        <v>60.526315789473685</v>
      </c>
      <c r="W754" s="2" t="s">
        <v>119</v>
      </c>
      <c r="X754" s="12">
        <f>X751/SUM(X751:X753)*100</f>
        <v>27.358490566037734</v>
      </c>
    </row>
    <row r="755" spans="2:24" ht="15" customHeight="1" x14ac:dyDescent="0.25">
      <c r="B755" s="3" t="s">
        <v>120</v>
      </c>
      <c r="C755" s="8">
        <f>C752/(C752+D752)*100</f>
        <v>43.428571428571431</v>
      </c>
      <c r="D755" s="9">
        <f>D752/(C752+D752)*100</f>
        <v>56.571428571428569</v>
      </c>
      <c r="E755" s="3" t="s">
        <v>121</v>
      </c>
      <c r="F755" s="13">
        <f>F752/SUM(F751:F753)*100</f>
        <v>36.709770114942529</v>
      </c>
      <c r="G755" s="38"/>
      <c r="H755" s="3" t="s">
        <v>120</v>
      </c>
      <c r="I755" s="8">
        <f>I752/(I752+J752)*100</f>
        <v>58.914728682170548</v>
      </c>
      <c r="J755" s="9">
        <f>J752/(I752+J752)*100</f>
        <v>41.085271317829459</v>
      </c>
      <c r="K755" s="3" t="s">
        <v>121</v>
      </c>
      <c r="L755" s="13">
        <f>L752/SUM(L751:L753)*100</f>
        <v>32.107355864811133</v>
      </c>
      <c r="M755" s="38"/>
      <c r="N755" s="3" t="s">
        <v>120</v>
      </c>
      <c r="O755" s="8">
        <f>O752/(O752+P752)*100</f>
        <v>50</v>
      </c>
      <c r="P755" s="9">
        <f>P752/(O752+P752)*100</f>
        <v>50</v>
      </c>
      <c r="Q755" s="3" t="s">
        <v>121</v>
      </c>
      <c r="R755" s="13">
        <f>R752/SUM(R751:R753)*100</f>
        <v>50</v>
      </c>
      <c r="S755" s="38"/>
      <c r="T755" s="3" t="s">
        <v>120</v>
      </c>
      <c r="U755" s="8">
        <f>U752/(U752+V752)*100</f>
        <v>76.19047619047619</v>
      </c>
      <c r="V755" s="9">
        <f>V752/(U752+V752)*100</f>
        <v>23.809523809523807</v>
      </c>
      <c r="W755" s="3" t="s">
        <v>121</v>
      </c>
      <c r="X755" s="13">
        <f>X752/SUM(X751:X753)*100</f>
        <v>53.301886792452834</v>
      </c>
    </row>
    <row r="756" spans="2:24" ht="15" customHeight="1" x14ac:dyDescent="0.25">
      <c r="B756" s="4" t="s">
        <v>122</v>
      </c>
      <c r="C756" s="10">
        <f>C753/(C753+D753)*100</f>
        <v>56.578947368421048</v>
      </c>
      <c r="D756" s="11">
        <f>D753/(C753+D753)*100</f>
        <v>43.421052631578952</v>
      </c>
      <c r="E756" s="4" t="s">
        <v>123</v>
      </c>
      <c r="F756" s="14">
        <f>F753/SUM(F751:F753)*100</f>
        <v>33.69252873563218</v>
      </c>
      <c r="G756" s="38"/>
      <c r="H756" s="4" t="s">
        <v>122</v>
      </c>
      <c r="I756" s="10">
        <f>I753/(I753+J753)*100</f>
        <v>58.389261744966447</v>
      </c>
      <c r="J756" s="11">
        <f>J753/(I753+J753)*100</f>
        <v>41.61073825503356</v>
      </c>
      <c r="K756" s="4" t="s">
        <v>123</v>
      </c>
      <c r="L756" s="14">
        <f>L753/SUM(L751:L753)*100</f>
        <v>33.598409542743539</v>
      </c>
      <c r="M756" s="38"/>
      <c r="N756" s="4" t="s">
        <v>122</v>
      </c>
      <c r="O756" s="10">
        <f>O753/(O753+P753)*100</f>
        <v>66.666666666666657</v>
      </c>
      <c r="P756" s="11">
        <f>P753/(O753+P753)*100</f>
        <v>33.333333333333329</v>
      </c>
      <c r="Q756" s="4" t="s">
        <v>123</v>
      </c>
      <c r="R756" s="14">
        <f>R753/SUM(R751:R753)*100</f>
        <v>19.53125</v>
      </c>
      <c r="S756" s="38"/>
      <c r="T756" s="4" t="s">
        <v>122</v>
      </c>
      <c r="U756" s="10">
        <f>U753/(U753+V753)*100</f>
        <v>40</v>
      </c>
      <c r="V756" s="11">
        <f>V753/(U753+V753)*100</f>
        <v>60</v>
      </c>
      <c r="W756" s="4" t="s">
        <v>123</v>
      </c>
      <c r="X756" s="14">
        <f>X753/SUM(X751:X753)*100</f>
        <v>19.339622641509436</v>
      </c>
    </row>
    <row r="757" spans="2:24" ht="15" customHeight="1" x14ac:dyDescent="0.25">
      <c r="B757" s="2" t="s">
        <v>124</v>
      </c>
      <c r="C757" s="40">
        <f t="shared" ref="C757:D757" si="292">O740+U740</f>
        <v>37</v>
      </c>
      <c r="D757" s="41">
        <f t="shared" si="292"/>
        <v>0</v>
      </c>
      <c r="E757" s="2" t="s">
        <v>125</v>
      </c>
      <c r="F757" s="12">
        <f>SQRT(5+F751)/SQRT(5+F752)*((5+C751)/(5+D751))</f>
        <v>1.058781958804812</v>
      </c>
      <c r="G757" s="38"/>
      <c r="H757" s="2" t="s">
        <v>124</v>
      </c>
      <c r="I757" s="40">
        <v>38</v>
      </c>
      <c r="J757" s="41"/>
      <c r="K757" s="2" t="s">
        <v>125</v>
      </c>
      <c r="L757" s="12">
        <f>SQRT(5+L751)/SQRT(5+L752)*((5+I751)/(5+J751))</f>
        <v>1.1329593386453818</v>
      </c>
      <c r="M757" s="38"/>
      <c r="N757" s="2" t="s">
        <v>124</v>
      </c>
      <c r="O757" s="40">
        <v>4</v>
      </c>
      <c r="P757" s="41"/>
      <c r="Q757" s="2" t="s">
        <v>125</v>
      </c>
      <c r="R757" s="12">
        <f>SQRT(5+R751)/SQRT(5+R752)*((5+O751)/(5+P751))</f>
        <v>0.26618313650156344</v>
      </c>
      <c r="S757" s="38"/>
      <c r="T757" s="2" t="s">
        <v>124</v>
      </c>
      <c r="U757" s="40">
        <v>5</v>
      </c>
      <c r="V757" s="41"/>
      <c r="W757" s="2" t="s">
        <v>125</v>
      </c>
      <c r="X757" s="12">
        <f>SQRT(5+X751)/SQRT(5+X752)*((5+U751)/(5+V751))</f>
        <v>0.52191675047941577</v>
      </c>
    </row>
    <row r="758" spans="2:24" ht="15" customHeight="1" x14ac:dyDescent="0.25">
      <c r="B758" s="3" t="s">
        <v>126</v>
      </c>
      <c r="C758" s="42">
        <f t="shared" ref="C758:D758" si="293">O741+U741</f>
        <v>75</v>
      </c>
      <c r="D758" s="43">
        <f t="shared" si="293"/>
        <v>0</v>
      </c>
      <c r="E758" s="3" t="s">
        <v>127</v>
      </c>
      <c r="F758" s="13">
        <f>SQRT(5+F752)/SQRT(5+F753)*((5+C752)/(5+D752))</f>
        <v>0.81261972435958385</v>
      </c>
      <c r="G758" s="38"/>
      <c r="H758" s="3" t="s">
        <v>126</v>
      </c>
      <c r="I758" s="42">
        <v>37</v>
      </c>
      <c r="J758" s="43"/>
      <c r="K758" s="3" t="s">
        <v>127</v>
      </c>
      <c r="L758" s="13">
        <f>SQRT(5+L752)/SQRT(5+L753)*((5+I752)/(5+J752))</f>
        <v>1.3656735152816131</v>
      </c>
      <c r="M758" s="38"/>
      <c r="N758" s="3" t="s">
        <v>126</v>
      </c>
      <c r="O758" s="42">
        <v>15</v>
      </c>
      <c r="P758" s="43"/>
      <c r="Q758" s="3" t="s">
        <v>127</v>
      </c>
      <c r="R758" s="13">
        <f>SQRT(5+R752)/SQRT(5+R753)*((5+O752)/(5+P752))</f>
        <v>1.51657508881031</v>
      </c>
      <c r="S758" s="38"/>
      <c r="T758" s="3" t="s">
        <v>126</v>
      </c>
      <c r="U758" s="42">
        <v>27</v>
      </c>
      <c r="V758" s="43"/>
      <c r="W758" s="3" t="s">
        <v>127</v>
      </c>
      <c r="X758" s="13">
        <f>SQRT(5+X752)/SQRT(5+X753)*((5+U752)/(5+V752))</f>
        <v>3.3634221702980098</v>
      </c>
    </row>
    <row r="759" spans="2:24" ht="15" customHeight="1" x14ac:dyDescent="0.25">
      <c r="B759" s="4" t="s">
        <v>128</v>
      </c>
      <c r="C759" s="44">
        <f t="shared" ref="C759:D759" si="294">O742+U742</f>
        <v>71</v>
      </c>
      <c r="D759" s="45">
        <f t="shared" si="294"/>
        <v>0</v>
      </c>
      <c r="E759" s="4" t="s">
        <v>129</v>
      </c>
      <c r="F759" s="14">
        <f>SQRT(5+F753)/SQRT(5+F751)*((5+C753)/(5+D753))</f>
        <v>1.3664828546835597</v>
      </c>
      <c r="G759" s="38"/>
      <c r="H759" s="4" t="s">
        <v>128</v>
      </c>
      <c r="I759" s="44">
        <v>30</v>
      </c>
      <c r="J759" s="45"/>
      <c r="K759" s="4" t="s">
        <v>129</v>
      </c>
      <c r="L759" s="14">
        <f>SQRT(5+L753)/SQRT(5+L751)*((5+I753)/(5+J753))</f>
        <v>1.359333633086975</v>
      </c>
      <c r="M759" s="38"/>
      <c r="N759" s="4" t="s">
        <v>128</v>
      </c>
      <c r="O759" s="44">
        <v>2</v>
      </c>
      <c r="P759" s="45"/>
      <c r="Q759" s="4" t="s">
        <v>129</v>
      </c>
      <c r="R759" s="14">
        <f>SQRT(5+R753)/SQRT(5+R751)*((5+O753)/(5+P753))</f>
        <v>1.1353688827865593</v>
      </c>
      <c r="S759" s="38"/>
      <c r="T759" s="4" t="s">
        <v>128</v>
      </c>
      <c r="U759" s="44">
        <v>5</v>
      </c>
      <c r="V759" s="45"/>
      <c r="W759" s="4" t="s">
        <v>129</v>
      </c>
      <c r="X759" s="14">
        <f>SQRT(5+X753)/SQRT(5+X751)*((5+U753)/(5+V753))</f>
        <v>0.6991308485036245</v>
      </c>
    </row>
    <row r="760" spans="2:24" ht="15" customHeight="1" x14ac:dyDescent="0.25">
      <c r="B760" s="2" t="s">
        <v>112</v>
      </c>
      <c r="C760" s="6">
        <f>(100*F757)/(1+F757)</f>
        <v>51.427590681796545</v>
      </c>
      <c r="D760" s="7">
        <f>100-C760</f>
        <v>48.572409318203455</v>
      </c>
      <c r="E760" s="2" t="s">
        <v>130</v>
      </c>
      <c r="F760" s="7">
        <f>(C760+D762)/2</f>
        <v>46.842196884583188</v>
      </c>
      <c r="G760" s="38"/>
      <c r="H760" s="2" t="s">
        <v>112</v>
      </c>
      <c r="I760" s="6">
        <f>(100*L757)/(1+L757)</f>
        <v>53.116780902392236</v>
      </c>
      <c r="J760" s="7">
        <f>100-I760</f>
        <v>46.883219097607764</v>
      </c>
      <c r="K760" s="2" t="s">
        <v>130</v>
      </c>
      <c r="L760" s="7">
        <f>(I760+J762)/2</f>
        <v>47.750814998028659</v>
      </c>
      <c r="M760" s="38"/>
      <c r="N760" s="2" t="s">
        <v>112</v>
      </c>
      <c r="O760" s="6">
        <f>(100*R757)/(1+R757)</f>
        <v>21.022483148608476</v>
      </c>
      <c r="P760" s="7">
        <f>100-O760</f>
        <v>78.977516851391528</v>
      </c>
      <c r="Q760" s="2" t="s">
        <v>130</v>
      </c>
      <c r="R760" s="7">
        <f>(O760+P762)/2</f>
        <v>33.926399677925318</v>
      </c>
      <c r="S760" s="38"/>
      <c r="T760" s="2" t="s">
        <v>161</v>
      </c>
      <c r="U760" s="6">
        <f>(100*X757)/(1+X757)</f>
        <v>34.293383676538674</v>
      </c>
      <c r="V760" s="7">
        <f>100-U760</f>
        <v>65.706616323461333</v>
      </c>
      <c r="W760" s="2" t="s">
        <v>130</v>
      </c>
      <c r="X760" s="7">
        <f>(U760+V762)/2</f>
        <v>46.573501459219692</v>
      </c>
    </row>
    <row r="761" spans="2:24" ht="15" customHeight="1" x14ac:dyDescent="0.25">
      <c r="B761" s="3" t="s">
        <v>162</v>
      </c>
      <c r="C761" s="8">
        <f>(100*F758)/(1+F758)</f>
        <v>44.831230369993371</v>
      </c>
      <c r="D761" s="9">
        <f t="shared" ref="D761:D762" si="295">100-C761</f>
        <v>55.168769630006629</v>
      </c>
      <c r="E761" s="3" t="s">
        <v>131</v>
      </c>
      <c r="F761" s="9">
        <f>(D760+C761)/2</f>
        <v>46.701819844098409</v>
      </c>
      <c r="G761" s="38"/>
      <c r="H761" s="3" t="s">
        <v>162</v>
      </c>
      <c r="I761" s="8">
        <f>(100*L758)/(1+L758)</f>
        <v>57.728740101274774</v>
      </c>
      <c r="J761" s="9">
        <f t="shared" ref="J761:J762" si="296">100-I761</f>
        <v>42.271259898725226</v>
      </c>
      <c r="K761" s="3" t="s">
        <v>131</v>
      </c>
      <c r="L761" s="9">
        <f>(J760+I761)/2</f>
        <v>52.305979599441272</v>
      </c>
      <c r="M761" s="38"/>
      <c r="N761" s="3" t="s">
        <v>162</v>
      </c>
      <c r="O761" s="8">
        <f>(100*R758)/(1+R758)</f>
        <v>60.263454706899225</v>
      </c>
      <c r="P761" s="9">
        <f t="shared" ref="P761:P762" si="297">100-O761</f>
        <v>39.736545293100775</v>
      </c>
      <c r="Q761" s="3" t="s">
        <v>131</v>
      </c>
      <c r="R761" s="9">
        <f>(P760+O761)/2</f>
        <v>69.620485779145383</v>
      </c>
      <c r="S761" s="38"/>
      <c r="T761" s="3" t="s">
        <v>162</v>
      </c>
      <c r="U761" s="8">
        <f>(100*X758)/(1+X758)</f>
        <v>77.082208391224654</v>
      </c>
      <c r="V761" s="9">
        <f t="shared" ref="V761:V762" si="298">100-U761</f>
        <v>22.917791608775346</v>
      </c>
      <c r="W761" s="3" t="s">
        <v>131</v>
      </c>
      <c r="X761" s="9">
        <f>(V760+U761)/2</f>
        <v>71.394412357342986</v>
      </c>
    </row>
    <row r="762" spans="2:24" ht="15" customHeight="1" x14ac:dyDescent="0.25">
      <c r="B762" s="4" t="s">
        <v>132</v>
      </c>
      <c r="C762" s="10">
        <f>(100*F759)/(1+F759)</f>
        <v>57.743196912630168</v>
      </c>
      <c r="D762" s="11">
        <f t="shared" si="295"/>
        <v>42.256803087369832</v>
      </c>
      <c r="E762" s="4" t="s">
        <v>133</v>
      </c>
      <c r="F762" s="11">
        <f>(D761+C762)/2</f>
        <v>56.455983271318402</v>
      </c>
      <c r="G762" s="38"/>
      <c r="H762" s="4" t="s">
        <v>132</v>
      </c>
      <c r="I762" s="10">
        <f>(100*L759)/(1+L759)</f>
        <v>57.615150906334918</v>
      </c>
      <c r="J762" s="11">
        <f t="shared" si="296"/>
        <v>42.384849093665082</v>
      </c>
      <c r="K762" s="4" t="s">
        <v>133</v>
      </c>
      <c r="L762" s="11">
        <f>(J761+I762)/2</f>
        <v>49.943205402530069</v>
      </c>
      <c r="M762" s="38"/>
      <c r="N762" s="4" t="s">
        <v>132</v>
      </c>
      <c r="O762" s="10">
        <f>(100*R759)/(1+R759)</f>
        <v>53.169683792757844</v>
      </c>
      <c r="P762" s="11">
        <f t="shared" si="297"/>
        <v>46.830316207242156</v>
      </c>
      <c r="Q762" s="4" t="s">
        <v>133</v>
      </c>
      <c r="R762" s="11">
        <f>(P761+O762)/2</f>
        <v>46.453114542929313</v>
      </c>
      <c r="S762" s="38"/>
      <c r="T762" s="4" t="s">
        <v>132</v>
      </c>
      <c r="U762" s="10">
        <f>(100*X759)/(1+X759)</f>
        <v>41.146380758099291</v>
      </c>
      <c r="V762" s="11">
        <f t="shared" si="298"/>
        <v>58.853619241900709</v>
      </c>
      <c r="W762" s="4" t="s">
        <v>133</v>
      </c>
      <c r="X762" s="11">
        <f>(V761+U762)/2</f>
        <v>32.032086183437315</v>
      </c>
    </row>
    <row r="763" spans="2:24" ht="15" customHeight="1" x14ac:dyDescent="0.25">
      <c r="B763" s="46" t="s">
        <v>134</v>
      </c>
      <c r="C763" s="49">
        <f>SUM(C751:D753, C757:C759)</f>
        <v>696</v>
      </c>
      <c r="D763" s="50"/>
      <c r="E763" s="5" t="s">
        <v>135</v>
      </c>
      <c r="F763" s="15">
        <f>SQRT(((50-D760)^2+(50-D761)^2+(50-D762)^2)/2)</f>
        <v>6.6600034936400956</v>
      </c>
      <c r="G763" s="38"/>
      <c r="H763" s="46" t="s">
        <v>134</v>
      </c>
      <c r="I763" s="49">
        <f>SUM(I751:J753, I757:I759)</f>
        <v>503</v>
      </c>
      <c r="J763" s="50"/>
      <c r="K763" s="5" t="s">
        <v>135</v>
      </c>
      <c r="L763" s="15">
        <f>SQRT(((50-J760)^2+(50-J761)^2+(50-J762)^2)/2)</f>
        <v>7.9824266383357161</v>
      </c>
      <c r="M763" s="38"/>
      <c r="N763" s="46" t="s">
        <v>134</v>
      </c>
      <c r="O763" s="49">
        <f>SUM(O751:P753, O757:O759)</f>
        <v>64</v>
      </c>
      <c r="P763" s="50"/>
      <c r="Q763" s="5" t="s">
        <v>135</v>
      </c>
      <c r="R763" s="15">
        <f>SQRT(((50-P760)^2+(50-P761)^2+(50-P762)^2)/2)</f>
        <v>21.852710137867607</v>
      </c>
      <c r="S763" s="38"/>
      <c r="T763" s="46" t="s">
        <v>134</v>
      </c>
      <c r="U763" s="49">
        <f>SUM(U751:V753, U757:U759)</f>
        <v>106</v>
      </c>
      <c r="V763" s="50"/>
      <c r="W763" s="5" t="s">
        <v>135</v>
      </c>
      <c r="X763" s="15">
        <f>SQRT(((50-V760)^2+(50-V761)^2+(50-V762)^2)/2)</f>
        <v>23.005764292440876</v>
      </c>
    </row>
    <row r="764" spans="2:24" ht="15" customHeight="1" x14ac:dyDescent="0.25">
      <c r="B764" s="47"/>
      <c r="C764" s="51"/>
      <c r="D764" s="52"/>
      <c r="E764" s="5" t="s">
        <v>136</v>
      </c>
      <c r="F764" s="15">
        <f>SQRT(((50-F760)^2+(50-F761)^2+(50-F762)^2)/2)</f>
        <v>5.5914860661572883</v>
      </c>
      <c r="G764" s="38"/>
      <c r="H764" s="47"/>
      <c r="I764" s="51"/>
      <c r="J764" s="52"/>
      <c r="K764" s="5" t="s">
        <v>136</v>
      </c>
      <c r="L764" s="15">
        <f>SQRT(((50-L760)^2+(50-L761)^2+(50-L762)^2)/2)</f>
        <v>2.2781133326103342</v>
      </c>
      <c r="M764" s="38"/>
      <c r="N764" s="47"/>
      <c r="O764" s="51"/>
      <c r="P764" s="52"/>
      <c r="Q764" s="5" t="s">
        <v>136</v>
      </c>
      <c r="R764" s="15">
        <f>SQRT(((50-R760)^2+(50-R761)^2+(50-R762)^2)/2)</f>
        <v>18.109451758253549</v>
      </c>
      <c r="S764" s="38"/>
      <c r="T764" s="47"/>
      <c r="U764" s="51"/>
      <c r="V764" s="52"/>
      <c r="W764" s="5" t="s">
        <v>136</v>
      </c>
      <c r="X764" s="15">
        <f>SQRT(((50-X760)^2+(50-X761)^2+(50-X762)^2)/2)</f>
        <v>19.903613984468048</v>
      </c>
    </row>
    <row r="765" spans="2:24" ht="15" customHeight="1" x14ac:dyDescent="0.25">
      <c r="B765" s="48"/>
      <c r="C765" s="53"/>
      <c r="D765" s="54"/>
      <c r="E765" s="5" t="s">
        <v>137</v>
      </c>
      <c r="F765" s="15">
        <f>SQRT(((2*F763^2)+(2*F764^2))/4)</f>
        <v>6.1489984128851987</v>
      </c>
      <c r="G765" s="38"/>
      <c r="H765" s="48"/>
      <c r="I765" s="53"/>
      <c r="J765" s="54"/>
      <c r="K765" s="5" t="s">
        <v>137</v>
      </c>
      <c r="L765" s="15">
        <f>SQRT(((2*L763^2)+(2*L764^2))/4)</f>
        <v>5.8697928154504995</v>
      </c>
      <c r="M765" s="38"/>
      <c r="N765" s="48"/>
      <c r="O765" s="53"/>
      <c r="P765" s="54"/>
      <c r="Q765" s="5" t="s">
        <v>137</v>
      </c>
      <c r="R765" s="15">
        <f>SQRT(((2*R763^2)+(2*R764^2))/4)</f>
        <v>20.068547323538073</v>
      </c>
      <c r="S765" s="38"/>
      <c r="T765" s="48"/>
      <c r="U765" s="53"/>
      <c r="V765" s="54"/>
      <c r="W765" s="5" t="s">
        <v>137</v>
      </c>
      <c r="X765" s="15">
        <f>SQRT(((2*X763^2)+(2*X764^2))/4)</f>
        <v>21.510683860840636</v>
      </c>
    </row>
    <row r="766" spans="2:24" ht="15" customHeight="1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</row>
    <row r="767" spans="2:24" ht="15" customHeight="1" x14ac:dyDescent="0.25">
      <c r="B767" s="39" t="s">
        <v>405</v>
      </c>
      <c r="C767" s="39"/>
      <c r="D767" s="39"/>
      <c r="E767" s="39"/>
      <c r="F767" s="39"/>
      <c r="G767" s="38"/>
      <c r="H767" s="39" t="s">
        <v>406</v>
      </c>
      <c r="I767" s="39"/>
      <c r="J767" s="39"/>
      <c r="K767" s="39"/>
      <c r="L767" s="39"/>
      <c r="M767" s="38"/>
      <c r="N767" s="39" t="s">
        <v>407</v>
      </c>
      <c r="O767" s="39"/>
      <c r="P767" s="39"/>
      <c r="Q767" s="39"/>
      <c r="R767" s="39"/>
      <c r="S767" s="38"/>
      <c r="T767" s="39" t="s">
        <v>409</v>
      </c>
      <c r="U767" s="39"/>
      <c r="V767" s="39"/>
      <c r="W767" s="39"/>
      <c r="X767" s="39"/>
    </row>
    <row r="768" spans="2:24" ht="15" customHeight="1" x14ac:dyDescent="0.25">
      <c r="B768" s="2" t="s">
        <v>112</v>
      </c>
      <c r="C768" s="33">
        <f>'Lesser than 50'!O326+Official!O751+Official!U751+'Lesser than 50'!U326</f>
        <v>27</v>
      </c>
      <c r="D768" s="34">
        <f>'Lesser than 50'!P326+Official!P751+Official!V751+'Lesser than 50'!V326</f>
        <v>51</v>
      </c>
      <c r="E768" s="2" t="s">
        <v>113</v>
      </c>
      <c r="F768" s="16">
        <f>C768+D768+C770+D770+C774*2</f>
        <v>131</v>
      </c>
      <c r="G768" s="38"/>
      <c r="H768" s="2" t="s">
        <v>112</v>
      </c>
      <c r="I768" s="33">
        <v>239</v>
      </c>
      <c r="J768" s="34">
        <v>177</v>
      </c>
      <c r="K768" s="2" t="s">
        <v>113</v>
      </c>
      <c r="L768" s="16">
        <f>I768+J768+I770+J770+I774*2</f>
        <v>848</v>
      </c>
      <c r="M768" s="38"/>
      <c r="N768" s="2" t="s">
        <v>112</v>
      </c>
      <c r="O768" s="33">
        <v>36</v>
      </c>
      <c r="P768" s="34">
        <v>31</v>
      </c>
      <c r="Q768" s="2" t="s">
        <v>113</v>
      </c>
      <c r="R768" s="16">
        <f>O768+P768+O770+P770+O774*2</f>
        <v>111</v>
      </c>
      <c r="S768" s="38"/>
      <c r="T768" s="2" t="s">
        <v>112</v>
      </c>
      <c r="U768" s="33">
        <v>35</v>
      </c>
      <c r="V768" s="34">
        <v>39</v>
      </c>
      <c r="W768" s="2" t="s">
        <v>113</v>
      </c>
      <c r="X768" s="16">
        <f>U768+V768+U770+V770+U774*2</f>
        <v>153</v>
      </c>
    </row>
    <row r="769" spans="2:24" ht="15" customHeight="1" x14ac:dyDescent="0.25">
      <c r="B769" s="3" t="s">
        <v>114</v>
      </c>
      <c r="C769" s="35">
        <f>'Lesser than 50'!O327+Official!O752+Official!U752+'Lesser than 50'!U327</f>
        <v>26</v>
      </c>
      <c r="D769" s="36">
        <f>'Lesser than 50'!P327+Official!P752+Official!V752+'Lesser than 50'!V327</f>
        <v>17</v>
      </c>
      <c r="E769" s="3" t="s">
        <v>115</v>
      </c>
      <c r="F769" s="17">
        <f>SUM(C768:D769)+C775*2</f>
        <v>225</v>
      </c>
      <c r="G769" s="38"/>
      <c r="H769" s="3" t="s">
        <v>114</v>
      </c>
      <c r="I769" s="35">
        <v>145</v>
      </c>
      <c r="J769" s="36">
        <v>131</v>
      </c>
      <c r="K769" s="3" t="s">
        <v>115</v>
      </c>
      <c r="L769" s="17">
        <f>SUM(I768:J769)+I775*2</f>
        <v>1070</v>
      </c>
      <c r="M769" s="38"/>
      <c r="N769" s="3" t="s">
        <v>114</v>
      </c>
      <c r="O769" s="35">
        <v>32</v>
      </c>
      <c r="P769" s="36">
        <v>8</v>
      </c>
      <c r="Q769" s="3" t="s">
        <v>115</v>
      </c>
      <c r="R769" s="17">
        <f>SUM(O768:P769)+O775*2</f>
        <v>193</v>
      </c>
      <c r="S769" s="38"/>
      <c r="T769" s="3" t="s">
        <v>114</v>
      </c>
      <c r="U769" s="35">
        <v>26</v>
      </c>
      <c r="V769" s="36">
        <v>18</v>
      </c>
      <c r="W769" s="3" t="s">
        <v>115</v>
      </c>
      <c r="X769" s="17">
        <f>SUM(U768:V769)+U775*2</f>
        <v>160</v>
      </c>
    </row>
    <row r="770" spans="2:24" ht="15" customHeight="1" x14ac:dyDescent="0.25">
      <c r="B770" s="4" t="s">
        <v>116</v>
      </c>
      <c r="C770" s="31">
        <f>'Lesser than 50'!O328+Official!O753+Official!U753+'Lesser than 50'!U328</f>
        <v>13</v>
      </c>
      <c r="D770" s="32">
        <f>'Lesser than 50'!P328+Official!P753+Official!V753+'Lesser than 50'!V328</f>
        <v>12</v>
      </c>
      <c r="E770" s="4" t="s">
        <v>117</v>
      </c>
      <c r="F770" s="18">
        <f>SUM(C769:D770)+C776*2</f>
        <v>86</v>
      </c>
      <c r="G770" s="38"/>
      <c r="H770" s="4" t="s">
        <v>116</v>
      </c>
      <c r="I770" s="31">
        <v>104</v>
      </c>
      <c r="J770" s="32">
        <v>124</v>
      </c>
      <c r="K770" s="4" t="s">
        <v>117</v>
      </c>
      <c r="L770" s="18">
        <f>SUM(I769:J770)+I776*2</f>
        <v>620</v>
      </c>
      <c r="M770" s="38"/>
      <c r="N770" s="4" t="s">
        <v>116</v>
      </c>
      <c r="O770" s="31">
        <v>11</v>
      </c>
      <c r="P770" s="32">
        <v>15</v>
      </c>
      <c r="Q770" s="4" t="s">
        <v>117</v>
      </c>
      <c r="R770" s="18">
        <f>SUM(O769:P770)+O776*2</f>
        <v>90</v>
      </c>
      <c r="S770" s="38"/>
      <c r="T770" s="4" t="s">
        <v>116</v>
      </c>
      <c r="U770" s="31">
        <v>23</v>
      </c>
      <c r="V770" s="32">
        <v>26</v>
      </c>
      <c r="W770" s="4" t="s">
        <v>117</v>
      </c>
      <c r="X770" s="18">
        <f>SUM(U769:V770)+U776*2</f>
        <v>101</v>
      </c>
    </row>
    <row r="771" spans="2:24" ht="15" customHeight="1" x14ac:dyDescent="0.25">
      <c r="B771" s="2" t="s">
        <v>118</v>
      </c>
      <c r="C771" s="6">
        <f>C768/(C768+D768)*100</f>
        <v>34.615384615384613</v>
      </c>
      <c r="D771" s="7">
        <f>D768/(C768+D768)*100</f>
        <v>65.384615384615387</v>
      </c>
      <c r="E771" s="2" t="s">
        <v>119</v>
      </c>
      <c r="F771" s="12">
        <f>F768/SUM(F768:F770)*100</f>
        <v>29.638009049773757</v>
      </c>
      <c r="G771" s="38"/>
      <c r="H771" s="2" t="s">
        <v>118</v>
      </c>
      <c r="I771" s="6">
        <f>I768/(I768+J768)*100</f>
        <v>57.451923076923073</v>
      </c>
      <c r="J771" s="7">
        <f>J768/(I768+J768)*100</f>
        <v>42.54807692307692</v>
      </c>
      <c r="K771" s="2" t="s">
        <v>119</v>
      </c>
      <c r="L771" s="12">
        <f>L768/SUM(L768:L770)*100</f>
        <v>33.412135539795109</v>
      </c>
      <c r="M771" s="38"/>
      <c r="N771" s="2" t="s">
        <v>118</v>
      </c>
      <c r="O771" s="6">
        <f>O768/(O768+P768)*100</f>
        <v>53.731343283582092</v>
      </c>
      <c r="P771" s="7">
        <f>P768/(O768+P768)*100</f>
        <v>46.268656716417908</v>
      </c>
      <c r="Q771" s="2" t="s">
        <v>119</v>
      </c>
      <c r="R771" s="12">
        <f>R768/SUM(R768:R770)*100</f>
        <v>28.17258883248731</v>
      </c>
      <c r="S771" s="38"/>
      <c r="T771" s="2" t="s">
        <v>118</v>
      </c>
      <c r="U771" s="6">
        <f>U768/(U768+V768)*100</f>
        <v>47.297297297297298</v>
      </c>
      <c r="V771" s="7">
        <f>V768/(U768+V768)*100</f>
        <v>52.702702702702695</v>
      </c>
      <c r="W771" s="2" t="s">
        <v>119</v>
      </c>
      <c r="X771" s="12">
        <f>X768/SUM(X768:X770)*100</f>
        <v>36.95652173913043</v>
      </c>
    </row>
    <row r="772" spans="2:24" ht="15" customHeight="1" x14ac:dyDescent="0.25">
      <c r="B772" s="3" t="s">
        <v>120</v>
      </c>
      <c r="C772" s="8">
        <f>C769/(C769+D769)*100</f>
        <v>60.465116279069761</v>
      </c>
      <c r="D772" s="9">
        <f>D769/(C769+D769)*100</f>
        <v>39.534883720930232</v>
      </c>
      <c r="E772" s="3" t="s">
        <v>121</v>
      </c>
      <c r="F772" s="13">
        <f>F769/SUM(F768:F770)*100</f>
        <v>50.904977375565608</v>
      </c>
      <c r="G772" s="38"/>
      <c r="H772" s="3" t="s">
        <v>120</v>
      </c>
      <c r="I772" s="8">
        <f>I769/(I769+J769)*100</f>
        <v>52.536231884057969</v>
      </c>
      <c r="J772" s="9">
        <f>J769/(I769+J769)*100</f>
        <v>47.463768115942031</v>
      </c>
      <c r="K772" s="3" t="s">
        <v>121</v>
      </c>
      <c r="L772" s="13">
        <f>L769/SUM(L768:L770)*100</f>
        <v>42.159180457052798</v>
      </c>
      <c r="M772" s="38"/>
      <c r="N772" s="3" t="s">
        <v>120</v>
      </c>
      <c r="O772" s="8">
        <f>O769/(O769+P769)*100</f>
        <v>80</v>
      </c>
      <c r="P772" s="9">
        <f>P769/(O769+P769)*100</f>
        <v>20</v>
      </c>
      <c r="Q772" s="3" t="s">
        <v>121</v>
      </c>
      <c r="R772" s="13">
        <f>R769/SUM(R768:R770)*100</f>
        <v>48.984771573604064</v>
      </c>
      <c r="S772" s="38"/>
      <c r="T772" s="3" t="s">
        <v>120</v>
      </c>
      <c r="U772" s="8">
        <f>U769/(U769+V769)*100</f>
        <v>59.090909090909093</v>
      </c>
      <c r="V772" s="9">
        <f>V769/(U769+V769)*100</f>
        <v>40.909090909090914</v>
      </c>
      <c r="W772" s="3" t="s">
        <v>121</v>
      </c>
      <c r="X772" s="13">
        <f>X769/SUM(X768:X770)*100</f>
        <v>38.647342995169083</v>
      </c>
    </row>
    <row r="773" spans="2:24" ht="15" customHeight="1" x14ac:dyDescent="0.25">
      <c r="B773" s="4" t="s">
        <v>122</v>
      </c>
      <c r="C773" s="10">
        <f>C770/(C770+D770)*100</f>
        <v>52</v>
      </c>
      <c r="D773" s="11">
        <f>D770/(C770+D770)*100</f>
        <v>48</v>
      </c>
      <c r="E773" s="4" t="s">
        <v>123</v>
      </c>
      <c r="F773" s="14">
        <f>F770/SUM(F768:F770)*100</f>
        <v>19.457013574660635</v>
      </c>
      <c r="G773" s="38"/>
      <c r="H773" s="4" t="s">
        <v>122</v>
      </c>
      <c r="I773" s="10">
        <f>I770/(I770+J770)*100</f>
        <v>45.614035087719294</v>
      </c>
      <c r="J773" s="11">
        <f>J770/(I770+J770)*100</f>
        <v>54.385964912280706</v>
      </c>
      <c r="K773" s="4" t="s">
        <v>123</v>
      </c>
      <c r="L773" s="14">
        <f>L770/SUM(L768:L770)*100</f>
        <v>24.428684003152089</v>
      </c>
      <c r="M773" s="38"/>
      <c r="N773" s="4" t="s">
        <v>122</v>
      </c>
      <c r="O773" s="10">
        <f>O770/(O770+P770)*100</f>
        <v>42.307692307692307</v>
      </c>
      <c r="P773" s="11">
        <f>P770/(O770+P770)*100</f>
        <v>57.692307692307686</v>
      </c>
      <c r="Q773" s="4" t="s">
        <v>123</v>
      </c>
      <c r="R773" s="14">
        <f>R770/SUM(R768:R770)*100</f>
        <v>22.842639593908629</v>
      </c>
      <c r="S773" s="38"/>
      <c r="T773" s="4" t="s">
        <v>122</v>
      </c>
      <c r="U773" s="10">
        <f>U770/(U770+V770)*100</f>
        <v>46.938775510204081</v>
      </c>
      <c r="V773" s="11">
        <f>V770/(U770+V770)*100</f>
        <v>53.061224489795919</v>
      </c>
      <c r="W773" s="4" t="s">
        <v>123</v>
      </c>
      <c r="X773" s="14">
        <f>X770/SUM(X768:X770)*100</f>
        <v>24.396135265700483</v>
      </c>
    </row>
    <row r="774" spans="2:24" ht="15" customHeight="1" x14ac:dyDescent="0.25">
      <c r="B774" s="2" t="s">
        <v>124</v>
      </c>
      <c r="C774" s="40">
        <f>'Lesser than 50'!O332+Official!O757+Official!U757+'Lesser than 50'!U332</f>
        <v>14</v>
      </c>
      <c r="D774" s="41">
        <f>'Lesser than 50'!P332+Official!P757+Official!V757+'Lesser than 50'!V332</f>
        <v>0</v>
      </c>
      <c r="E774" s="2" t="s">
        <v>125</v>
      </c>
      <c r="F774" s="12">
        <f>SQRT(5+F768)/SQRT(5+F769)*((5+C768)/(5+D768))</f>
        <v>0.43940752237384634</v>
      </c>
      <c r="G774" s="38"/>
      <c r="H774" s="2" t="s">
        <v>124</v>
      </c>
      <c r="I774" s="40">
        <v>102</v>
      </c>
      <c r="J774" s="41"/>
      <c r="K774" s="2" t="s">
        <v>125</v>
      </c>
      <c r="L774" s="12">
        <f>SQRT(5+L768)/SQRT(5+L769)*((5+I768)/(5+J768))</f>
        <v>1.1942320486387734</v>
      </c>
      <c r="M774" s="38"/>
      <c r="N774" s="2" t="s">
        <v>124</v>
      </c>
      <c r="O774" s="40">
        <v>9</v>
      </c>
      <c r="P774" s="41"/>
      <c r="Q774" s="2" t="s">
        <v>125</v>
      </c>
      <c r="R774" s="12">
        <f>SQRT(5+R768)/SQRT(5+R769)*((5+O768)/(5+P768))</f>
        <v>0.87172149588033443</v>
      </c>
      <c r="S774" s="38"/>
      <c r="T774" s="2" t="s">
        <v>124</v>
      </c>
      <c r="U774" s="40">
        <v>15</v>
      </c>
      <c r="V774" s="41"/>
      <c r="W774" s="2" t="s">
        <v>125</v>
      </c>
      <c r="X774" s="12">
        <f>SQRT(5+X768)/SQRT(5+X769)*((5+U768)/(5+V768))</f>
        <v>0.88959818098753352</v>
      </c>
    </row>
    <row r="775" spans="2:24" ht="15" customHeight="1" x14ac:dyDescent="0.25">
      <c r="B775" s="3" t="s">
        <v>126</v>
      </c>
      <c r="C775" s="42">
        <f>'Lesser than 50'!O333+Official!O758+Official!U758+'Lesser than 50'!U333</f>
        <v>52</v>
      </c>
      <c r="D775" s="43">
        <f>'Lesser than 50'!P333+Official!P758+Official!V758+'Lesser than 50'!V333</f>
        <v>0</v>
      </c>
      <c r="E775" s="3" t="s">
        <v>127</v>
      </c>
      <c r="F775" s="13">
        <f>SQRT(5+F769)/SQRT(5+F770)*((5+C769)/(5+D769))</f>
        <v>2.2401764886296087</v>
      </c>
      <c r="G775" s="38"/>
      <c r="H775" s="3" t="s">
        <v>126</v>
      </c>
      <c r="I775" s="42">
        <v>189</v>
      </c>
      <c r="J775" s="43"/>
      <c r="K775" s="3" t="s">
        <v>127</v>
      </c>
      <c r="L775" s="13">
        <f>SQRT(5+L769)/SQRT(5+L770)*((5+I769)/(5+J769))</f>
        <v>1.4464937921254415</v>
      </c>
      <c r="M775" s="38"/>
      <c r="N775" s="3" t="s">
        <v>126</v>
      </c>
      <c r="O775" s="42">
        <v>43</v>
      </c>
      <c r="P775" s="43"/>
      <c r="Q775" s="3" t="s">
        <v>127</v>
      </c>
      <c r="R775" s="13">
        <f>SQRT(5+R769)/SQRT(5+R770)*((5+O769)/(5+P769))</f>
        <v>4.1089339887401888</v>
      </c>
      <c r="S775" s="38"/>
      <c r="T775" s="3" t="s">
        <v>126</v>
      </c>
      <c r="U775" s="42">
        <v>21</v>
      </c>
      <c r="V775" s="43"/>
      <c r="W775" s="3" t="s">
        <v>127</v>
      </c>
      <c r="X775" s="13">
        <f>SQRT(5+X769)/SQRT(5+X770)*((5+U769)/(5+V769))</f>
        <v>1.6816007690121735</v>
      </c>
    </row>
    <row r="776" spans="2:24" ht="15" customHeight="1" x14ac:dyDescent="0.25">
      <c r="B776" s="4" t="s">
        <v>128</v>
      </c>
      <c r="C776" s="44">
        <f>'Lesser than 50'!O334+Official!O759+Official!U759+'Lesser than 50'!U334</f>
        <v>9</v>
      </c>
      <c r="D776" s="45">
        <f>'Lesser than 50'!P334+Official!P759+Official!V759+'Lesser than 50'!V334</f>
        <v>0</v>
      </c>
      <c r="E776" s="4" t="s">
        <v>129</v>
      </c>
      <c r="F776" s="14">
        <f>SQRT(5+F770)/SQRT(5+F768)*((5+C770)/(5+D770))</f>
        <v>0.86611353540872249</v>
      </c>
      <c r="G776" s="38"/>
      <c r="H776" s="4" t="s">
        <v>128</v>
      </c>
      <c r="I776" s="44">
        <v>58</v>
      </c>
      <c r="J776" s="45"/>
      <c r="K776" s="4" t="s">
        <v>129</v>
      </c>
      <c r="L776" s="14">
        <f>SQRT(5+L770)/SQRT(5+L768)*((5+I770)/(5+J770))</f>
        <v>0.723273046088868</v>
      </c>
      <c r="M776" s="38"/>
      <c r="N776" s="4" t="s">
        <v>128</v>
      </c>
      <c r="O776" s="44">
        <v>12</v>
      </c>
      <c r="P776" s="45"/>
      <c r="Q776" s="4" t="s">
        <v>129</v>
      </c>
      <c r="R776" s="14">
        <f>SQRT(5+R770)/SQRT(5+R768)*((5+O770)/(5+P770))</f>
        <v>0.72397370880059086</v>
      </c>
      <c r="S776" s="38"/>
      <c r="T776" s="4" t="s">
        <v>128</v>
      </c>
      <c r="U776" s="44">
        <v>4</v>
      </c>
      <c r="V776" s="45"/>
      <c r="W776" s="4" t="s">
        <v>129</v>
      </c>
      <c r="X776" s="14">
        <f>SQRT(5+X770)/SQRT(5+X768)*((5+U770)/(5+V770))</f>
        <v>0.73981090163728835</v>
      </c>
    </row>
    <row r="777" spans="2:24" ht="15" customHeight="1" x14ac:dyDescent="0.25">
      <c r="B777" s="2" t="s">
        <v>112</v>
      </c>
      <c r="C777" s="6">
        <f>(100*F774)/(1+F774)</f>
        <v>30.526971378417073</v>
      </c>
      <c r="D777" s="7">
        <f>100-C777</f>
        <v>69.473028621582927</v>
      </c>
      <c r="E777" s="2" t="s">
        <v>130</v>
      </c>
      <c r="F777" s="7">
        <f>(C777+D779)/2</f>
        <v>42.057139478900837</v>
      </c>
      <c r="G777" s="38"/>
      <c r="H777" s="2" t="s">
        <v>112</v>
      </c>
      <c r="I777" s="6">
        <f>(100*L774)/(1+L774)</f>
        <v>54.425968729225069</v>
      </c>
      <c r="J777" s="7">
        <f>100-I777</f>
        <v>45.574031270774931</v>
      </c>
      <c r="K777" s="2" t="s">
        <v>130</v>
      </c>
      <c r="L777" s="7">
        <f>(I777+J779)/2</f>
        <v>56.227539030502399</v>
      </c>
      <c r="M777" s="38"/>
      <c r="N777" s="2" t="s">
        <v>112</v>
      </c>
      <c r="O777" s="6">
        <f>(100*R774)/(1+R774)</f>
        <v>46.573248092678128</v>
      </c>
      <c r="P777" s="7">
        <f>100-O777</f>
        <v>53.426751907321872</v>
      </c>
      <c r="Q777" s="2" t="s">
        <v>130</v>
      </c>
      <c r="R777" s="7">
        <f>(O777+P779)/2</f>
        <v>52.289386527436399</v>
      </c>
      <c r="S777" s="38"/>
      <c r="T777" s="2" t="s">
        <v>161</v>
      </c>
      <c r="U777" s="6">
        <f>(100*X774)/(1+X774)</f>
        <v>47.078695880338728</v>
      </c>
      <c r="V777" s="7">
        <f>100-U777</f>
        <v>52.921304119661272</v>
      </c>
      <c r="W777" s="2" t="s">
        <v>130</v>
      </c>
      <c r="X777" s="7">
        <f>(U777+V779)/2</f>
        <v>52.278103372122558</v>
      </c>
    </row>
    <row r="778" spans="2:24" ht="15" customHeight="1" x14ac:dyDescent="0.25">
      <c r="B778" s="3" t="s">
        <v>162</v>
      </c>
      <c r="C778" s="8">
        <f>(100*F775)/(1+F775)</f>
        <v>69.137483605933539</v>
      </c>
      <c r="D778" s="9">
        <f t="shared" ref="D778:D779" si="299">100-C778</f>
        <v>30.862516394066461</v>
      </c>
      <c r="E778" s="3" t="s">
        <v>131</v>
      </c>
      <c r="F778" s="9">
        <f>(D777+C778)/2</f>
        <v>69.305256113758233</v>
      </c>
      <c r="G778" s="38"/>
      <c r="H778" s="3" t="s">
        <v>162</v>
      </c>
      <c r="I778" s="8">
        <f>(100*L775)/(1+L775)</f>
        <v>59.125177295821807</v>
      </c>
      <c r="J778" s="9">
        <f t="shared" ref="J778:J779" si="300">100-I778</f>
        <v>40.874822704178193</v>
      </c>
      <c r="K778" s="3" t="s">
        <v>131</v>
      </c>
      <c r="L778" s="9">
        <f>(J777+I778)/2</f>
        <v>52.349604283298369</v>
      </c>
      <c r="M778" s="38"/>
      <c r="N778" s="3" t="s">
        <v>162</v>
      </c>
      <c r="O778" s="8">
        <f>(100*R775)/(1+R775)</f>
        <v>80.426445082204125</v>
      </c>
      <c r="P778" s="9">
        <f t="shared" ref="P778:P779" si="301">100-O778</f>
        <v>19.573554917795875</v>
      </c>
      <c r="Q778" s="3" t="s">
        <v>131</v>
      </c>
      <c r="R778" s="9">
        <f>(P777+O778)/2</f>
        <v>66.926598494762999</v>
      </c>
      <c r="S778" s="38"/>
      <c r="T778" s="3" t="s">
        <v>162</v>
      </c>
      <c r="U778" s="8">
        <f>(100*X775)/(1+X775)</f>
        <v>62.708841243047075</v>
      </c>
      <c r="V778" s="9">
        <f t="shared" ref="V778:V779" si="302">100-U778</f>
        <v>37.291158756952925</v>
      </c>
      <c r="W778" s="3" t="s">
        <v>131</v>
      </c>
      <c r="X778" s="9">
        <f>(V777+U778)/2</f>
        <v>57.815072681354174</v>
      </c>
    </row>
    <row r="779" spans="2:24" ht="15" customHeight="1" x14ac:dyDescent="0.25">
      <c r="B779" s="4" t="s">
        <v>132</v>
      </c>
      <c r="C779" s="10">
        <f>(100*F776)/(1+F776)</f>
        <v>46.412692420615407</v>
      </c>
      <c r="D779" s="11">
        <f t="shared" si="299"/>
        <v>53.587307579384593</v>
      </c>
      <c r="E779" s="4" t="s">
        <v>133</v>
      </c>
      <c r="F779" s="11">
        <f>(D778+C779)/2</f>
        <v>38.63760440734093</v>
      </c>
      <c r="G779" s="38"/>
      <c r="H779" s="4" t="s">
        <v>132</v>
      </c>
      <c r="I779" s="10">
        <f>(100*L776)/(1+L776)</f>
        <v>41.970890668220278</v>
      </c>
      <c r="J779" s="11">
        <f t="shared" si="300"/>
        <v>58.029109331779722</v>
      </c>
      <c r="K779" s="4" t="s">
        <v>133</v>
      </c>
      <c r="L779" s="11">
        <f>(J778+I779)/2</f>
        <v>41.422856686199239</v>
      </c>
      <c r="M779" s="38"/>
      <c r="N779" s="4" t="s">
        <v>132</v>
      </c>
      <c r="O779" s="10">
        <f>(100*R776)/(1+R776)</f>
        <v>41.99447503780533</v>
      </c>
      <c r="P779" s="11">
        <f t="shared" si="301"/>
        <v>58.00552496219467</v>
      </c>
      <c r="Q779" s="4" t="s">
        <v>133</v>
      </c>
      <c r="R779" s="11">
        <f>(P778+O779)/2</f>
        <v>30.784014977800602</v>
      </c>
      <c r="S779" s="38"/>
      <c r="T779" s="4" t="s">
        <v>132</v>
      </c>
      <c r="U779" s="10">
        <f>(100*X776)/(1+X776)</f>
        <v>42.522489136093618</v>
      </c>
      <c r="V779" s="11">
        <f t="shared" si="302"/>
        <v>57.477510863906382</v>
      </c>
      <c r="W779" s="4" t="s">
        <v>133</v>
      </c>
      <c r="X779" s="11">
        <f>(V778+U779)/2</f>
        <v>39.906823946523275</v>
      </c>
    </row>
    <row r="780" spans="2:24" ht="15" customHeight="1" x14ac:dyDescent="0.25">
      <c r="B780" s="46" t="s">
        <v>134</v>
      </c>
      <c r="C780" s="49">
        <f>SUM(C768:D770, C774:C776)</f>
        <v>221</v>
      </c>
      <c r="D780" s="50"/>
      <c r="E780" s="5" t="s">
        <v>135</v>
      </c>
      <c r="F780" s="15">
        <f>SQRT(((50-D777)^2+(50-D778)^2+(50-D779)^2)/2)</f>
        <v>19.471914365740634</v>
      </c>
      <c r="G780" s="38"/>
      <c r="H780" s="46" t="s">
        <v>134</v>
      </c>
      <c r="I780" s="49">
        <f>SUM(I768:J770, I774:I776)</f>
        <v>1269</v>
      </c>
      <c r="J780" s="50"/>
      <c r="K780" s="5" t="s">
        <v>135</v>
      </c>
      <c r="L780" s="15">
        <f>SQRT(((50-J777)^2+(50-J778)^2+(50-J779)^2)/2)</f>
        <v>9.146711336156077</v>
      </c>
      <c r="M780" s="38"/>
      <c r="N780" s="46" t="s">
        <v>134</v>
      </c>
      <c r="O780" s="49">
        <f>SUM(O768:P770, O774:O776)</f>
        <v>197</v>
      </c>
      <c r="P780" s="50"/>
      <c r="Q780" s="5" t="s">
        <v>135</v>
      </c>
      <c r="R780" s="15">
        <f>SQRT(((50-P777)^2+(50-P778)^2+(50-P779)^2)/2)</f>
        <v>22.37855691164021</v>
      </c>
      <c r="S780" s="38"/>
      <c r="T780" s="46" t="s">
        <v>134</v>
      </c>
      <c r="U780" s="49">
        <f>SUM(U768:V770, U774:U776)</f>
        <v>207</v>
      </c>
      <c r="V780" s="50"/>
      <c r="W780" s="5" t="s">
        <v>135</v>
      </c>
      <c r="X780" s="15">
        <f>SQRT(((50-V777)^2+(50-V778)^2+(50-V779)^2)/2)</f>
        <v>10.62924814416246</v>
      </c>
    </row>
    <row r="781" spans="2:24" ht="15" customHeight="1" x14ac:dyDescent="0.25">
      <c r="B781" s="47"/>
      <c r="C781" s="51"/>
      <c r="D781" s="52"/>
      <c r="E781" s="5" t="s">
        <v>136</v>
      </c>
      <c r="F781" s="15">
        <f>SQRT(((50-F777)^2+(50-F778)^2+(50-F779)^2)/2)</f>
        <v>16.806040290316954</v>
      </c>
      <c r="G781" s="38"/>
      <c r="H781" s="47"/>
      <c r="I781" s="51"/>
      <c r="J781" s="52"/>
      <c r="K781" s="5" t="s">
        <v>136</v>
      </c>
      <c r="L781" s="15">
        <f>SQRT(((50-L777)^2+(50-L778)^2+(50-L779)^2)/2)</f>
        <v>7.6769222377852016</v>
      </c>
      <c r="M781" s="38"/>
      <c r="N781" s="47"/>
      <c r="O781" s="51"/>
      <c r="P781" s="52"/>
      <c r="Q781" s="5" t="s">
        <v>136</v>
      </c>
      <c r="R781" s="15">
        <f>SQRT(((50-R777)^2+(50-R778)^2+(50-R779)^2)/2)</f>
        <v>18.179729201067765</v>
      </c>
      <c r="S781" s="38"/>
      <c r="T781" s="47"/>
      <c r="U781" s="51"/>
      <c r="V781" s="52"/>
      <c r="W781" s="5" t="s">
        <v>136</v>
      </c>
      <c r="X781" s="15">
        <f>SQRT(((50-X777)^2+(50-X778)^2+(50-X779)^2)/2)</f>
        <v>9.1688963031381405</v>
      </c>
    </row>
    <row r="782" spans="2:24" ht="15" customHeight="1" x14ac:dyDescent="0.25">
      <c r="B782" s="48"/>
      <c r="C782" s="53"/>
      <c r="D782" s="54"/>
      <c r="E782" s="5" t="s">
        <v>137</v>
      </c>
      <c r="F782" s="15">
        <f>SQRT(((2*F780^2)+(2*F781^2))/4)</f>
        <v>18.187886618660414</v>
      </c>
      <c r="G782" s="38"/>
      <c r="H782" s="48"/>
      <c r="I782" s="53"/>
      <c r="J782" s="54"/>
      <c r="K782" s="5" t="s">
        <v>137</v>
      </c>
      <c r="L782" s="15">
        <f>SQRT(((2*L780^2)+(2*L781^2))/4)</f>
        <v>8.4438576288319496</v>
      </c>
      <c r="M782" s="38"/>
      <c r="N782" s="48"/>
      <c r="O782" s="53"/>
      <c r="P782" s="54"/>
      <c r="Q782" s="5" t="s">
        <v>137</v>
      </c>
      <c r="R782" s="15">
        <f>SQRT(((2*R780^2)+(2*R781^2))/4)</f>
        <v>20.387525147399277</v>
      </c>
      <c r="S782" s="38"/>
      <c r="T782" s="48"/>
      <c r="U782" s="53"/>
      <c r="V782" s="54"/>
      <c r="W782" s="5" t="s">
        <v>137</v>
      </c>
      <c r="X782" s="15">
        <f>SQRT(((2*X780^2)+(2*X781^2))/4)</f>
        <v>9.9259653315907102</v>
      </c>
    </row>
    <row r="784" spans="2:24" ht="15" customHeight="1" x14ac:dyDescent="0.25">
      <c r="B784" s="39" t="s">
        <v>410</v>
      </c>
      <c r="C784" s="39"/>
      <c r="D784" s="39"/>
      <c r="E784" s="39"/>
      <c r="F784" s="39"/>
      <c r="H784" s="39" t="s">
        <v>411</v>
      </c>
      <c r="I784" s="39"/>
      <c r="J784" s="39"/>
      <c r="K784" s="39"/>
      <c r="L784" s="39"/>
      <c r="M784" s="38"/>
      <c r="N784" s="39" t="s">
        <v>412</v>
      </c>
      <c r="O784" s="39"/>
      <c r="P784" s="39"/>
      <c r="Q784" s="39"/>
      <c r="R784" s="39"/>
      <c r="S784" s="38"/>
      <c r="T784" s="39" t="s">
        <v>413</v>
      </c>
      <c r="U784" s="39"/>
      <c r="V784" s="39"/>
      <c r="W784" s="39"/>
      <c r="X784" s="39"/>
    </row>
    <row r="785" spans="2:24" ht="15" customHeight="1" x14ac:dyDescent="0.25">
      <c r="B785" s="2" t="s">
        <v>112</v>
      </c>
      <c r="C785" s="33">
        <v>21</v>
      </c>
      <c r="D785" s="34">
        <v>12</v>
      </c>
      <c r="E785" s="2" t="s">
        <v>113</v>
      </c>
      <c r="F785" s="16">
        <f>C785+D785+C787+D787+C791*2</f>
        <v>58</v>
      </c>
      <c r="H785" s="2" t="s">
        <v>112</v>
      </c>
      <c r="I785" s="33">
        <v>13</v>
      </c>
      <c r="J785" s="34">
        <v>17</v>
      </c>
      <c r="K785" s="2" t="s">
        <v>113</v>
      </c>
      <c r="L785" s="16">
        <f>I785+J785+I787+J787+I791*2</f>
        <v>67</v>
      </c>
      <c r="M785" s="38"/>
      <c r="N785" s="2" t="s">
        <v>112</v>
      </c>
      <c r="O785" s="33">
        <f>I768+O768+U768+'Lesser than 50'!C343+Official!C785+Official!I785+2</f>
        <v>352</v>
      </c>
      <c r="P785" s="34">
        <f>J768+P768+V768+'Lesser than 50'!D343+Official!D785+Official!J785+1</f>
        <v>283</v>
      </c>
      <c r="Q785" s="2" t="s">
        <v>113</v>
      </c>
      <c r="R785" s="16">
        <f>O785+P785+O787+P787+O791*2</f>
        <v>1271</v>
      </c>
      <c r="S785" s="38"/>
      <c r="T785" s="2" t="s">
        <v>112</v>
      </c>
      <c r="U785" s="33">
        <v>93</v>
      </c>
      <c r="V785" s="34">
        <v>96</v>
      </c>
      <c r="W785" s="2" t="s">
        <v>113</v>
      </c>
      <c r="X785" s="16">
        <f>U785+V785+U787+V787+U791*2</f>
        <v>411</v>
      </c>
    </row>
    <row r="786" spans="2:24" ht="15" customHeight="1" x14ac:dyDescent="0.25">
      <c r="B786" s="3" t="s">
        <v>114</v>
      </c>
      <c r="C786" s="35">
        <v>22</v>
      </c>
      <c r="D786" s="36">
        <v>7</v>
      </c>
      <c r="E786" s="3" t="s">
        <v>115</v>
      </c>
      <c r="F786" s="17">
        <f>SUM(C785:D786)+C792*2</f>
        <v>98</v>
      </c>
      <c r="H786" s="3" t="s">
        <v>114</v>
      </c>
      <c r="I786" s="35">
        <v>20</v>
      </c>
      <c r="J786" s="36">
        <v>14</v>
      </c>
      <c r="K786" s="3" t="s">
        <v>115</v>
      </c>
      <c r="L786" s="17">
        <f>SUM(I785:J786)+I792*2</f>
        <v>106</v>
      </c>
      <c r="M786" s="38"/>
      <c r="N786" s="3" t="s">
        <v>114</v>
      </c>
      <c r="O786" s="35">
        <f>I769+O769+U769+'Lesser than 50'!C344+Official!C786+Official!I786</f>
        <v>250</v>
      </c>
      <c r="P786" s="36">
        <f>J769+P769+V769+'Lesser than 50'!D344+Official!D786+Official!J786</f>
        <v>184</v>
      </c>
      <c r="Q786" s="3" t="s">
        <v>115</v>
      </c>
      <c r="R786" s="17">
        <f>SUM(O785:P786)+O792*2</f>
        <v>1673</v>
      </c>
      <c r="S786" s="38"/>
      <c r="T786" s="3" t="s">
        <v>114</v>
      </c>
      <c r="U786" s="35">
        <v>56</v>
      </c>
      <c r="V786" s="36">
        <v>62</v>
      </c>
      <c r="W786" s="3" t="s">
        <v>115</v>
      </c>
      <c r="X786" s="17">
        <f>SUM(U785:V786)+U792*2</f>
        <v>437</v>
      </c>
    </row>
    <row r="787" spans="2:24" ht="15" customHeight="1" x14ac:dyDescent="0.25">
      <c r="B787" s="4" t="s">
        <v>116</v>
      </c>
      <c r="C787" s="31">
        <v>9</v>
      </c>
      <c r="D787" s="32">
        <v>2</v>
      </c>
      <c r="E787" s="4" t="s">
        <v>117</v>
      </c>
      <c r="F787" s="18">
        <f>SUM(C786:D787)+C793*2</f>
        <v>46</v>
      </c>
      <c r="H787" s="4" t="s">
        <v>116</v>
      </c>
      <c r="I787" s="31">
        <v>10</v>
      </c>
      <c r="J787" s="32">
        <v>15</v>
      </c>
      <c r="K787" s="4" t="s">
        <v>117</v>
      </c>
      <c r="L787" s="18">
        <f>SUM(I786:J787)+I793*2</f>
        <v>75</v>
      </c>
      <c r="M787" s="38"/>
      <c r="N787" s="4" t="s">
        <v>116</v>
      </c>
      <c r="O787" s="31">
        <f>I770+O770+U770+'Lesser than 50'!C345+Official!C787+Official!I787</f>
        <v>161</v>
      </c>
      <c r="P787" s="32">
        <f>J770+P770+V770+'Lesser than 50'!D345+Official!D787+Official!J787+1</f>
        <v>187</v>
      </c>
      <c r="Q787" s="4" t="s">
        <v>117</v>
      </c>
      <c r="R787" s="18">
        <f>SUM(O786:P787)+O793*2</f>
        <v>956</v>
      </c>
      <c r="S787" s="38"/>
      <c r="T787" s="4" t="s">
        <v>116</v>
      </c>
      <c r="U787" s="31">
        <v>65</v>
      </c>
      <c r="V787" s="32">
        <v>55</v>
      </c>
      <c r="W787" s="4" t="s">
        <v>117</v>
      </c>
      <c r="X787" s="18">
        <f>SUM(U786:V787)+U793*2</f>
        <v>278</v>
      </c>
    </row>
    <row r="788" spans="2:24" ht="15" customHeight="1" x14ac:dyDescent="0.25">
      <c r="B788" s="2" t="s">
        <v>118</v>
      </c>
      <c r="C788" s="6">
        <f>C785/(C785+D785)*100</f>
        <v>63.636363636363633</v>
      </c>
      <c r="D788" s="7">
        <f>D785/(C785+D785)*100</f>
        <v>36.363636363636367</v>
      </c>
      <c r="E788" s="2" t="s">
        <v>119</v>
      </c>
      <c r="F788" s="12">
        <f>F785/SUM(F785:F787)*100</f>
        <v>28.71287128712871</v>
      </c>
      <c r="H788" s="2" t="s">
        <v>118</v>
      </c>
      <c r="I788" s="6">
        <f>I785/(I785+J785)*100</f>
        <v>43.333333333333336</v>
      </c>
      <c r="J788" s="7">
        <f>J785/(I785+J785)*100</f>
        <v>56.666666666666664</v>
      </c>
      <c r="K788" s="2" t="s">
        <v>119</v>
      </c>
      <c r="L788" s="12">
        <f>L785/SUM(L785:L787)*100</f>
        <v>27.016129032258064</v>
      </c>
      <c r="M788" s="38"/>
      <c r="N788" s="2" t="s">
        <v>118</v>
      </c>
      <c r="O788" s="6">
        <f>O785/(O785+P785)*100</f>
        <v>55.433070866141733</v>
      </c>
      <c r="P788" s="7">
        <f>P785/(O785+P785)*100</f>
        <v>44.566929133858267</v>
      </c>
      <c r="Q788" s="2" t="s">
        <v>119</v>
      </c>
      <c r="R788" s="12">
        <f>R785/SUM(R785:R787)*100</f>
        <v>32.589743589743591</v>
      </c>
      <c r="S788" s="38"/>
      <c r="T788" s="2" t="s">
        <v>118</v>
      </c>
      <c r="U788" s="6">
        <f>U785/(U785+V785)*100</f>
        <v>49.206349206349202</v>
      </c>
      <c r="V788" s="7">
        <f>V785/(U785+V785)*100</f>
        <v>50.793650793650791</v>
      </c>
      <c r="W788" s="2" t="s">
        <v>119</v>
      </c>
      <c r="X788" s="12">
        <f>X785/SUM(X785:X787)*100</f>
        <v>36.50088809946714</v>
      </c>
    </row>
    <row r="789" spans="2:24" ht="15" customHeight="1" x14ac:dyDescent="0.25">
      <c r="B789" s="3" t="s">
        <v>120</v>
      </c>
      <c r="C789" s="8">
        <f>C786/(C786+D786)*100</f>
        <v>75.862068965517238</v>
      </c>
      <c r="D789" s="9">
        <f>D786/(C786+D786)*100</f>
        <v>24.137931034482758</v>
      </c>
      <c r="E789" s="3" t="s">
        <v>121</v>
      </c>
      <c r="F789" s="13">
        <f>F786/SUM(F785:F787)*100</f>
        <v>48.514851485148512</v>
      </c>
      <c r="H789" s="3" t="s">
        <v>120</v>
      </c>
      <c r="I789" s="8">
        <f>I786/(I786+J786)*100</f>
        <v>58.82352941176471</v>
      </c>
      <c r="J789" s="9">
        <f>J786/(I786+J786)*100</f>
        <v>41.17647058823529</v>
      </c>
      <c r="K789" s="3" t="s">
        <v>121</v>
      </c>
      <c r="L789" s="13">
        <f>L786/SUM(L785:L787)*100</f>
        <v>42.741935483870968</v>
      </c>
      <c r="M789" s="38"/>
      <c r="N789" s="3" t="s">
        <v>120</v>
      </c>
      <c r="O789" s="8">
        <f>O786/(O786+P786)*100</f>
        <v>57.603686635944698</v>
      </c>
      <c r="P789" s="9">
        <f>P786/(O786+P786)*100</f>
        <v>42.396313364055302</v>
      </c>
      <c r="Q789" s="3" t="s">
        <v>121</v>
      </c>
      <c r="R789" s="13">
        <f>R786/SUM(R785:R787)*100</f>
        <v>42.897435897435898</v>
      </c>
      <c r="S789" s="38"/>
      <c r="T789" s="3" t="s">
        <v>120</v>
      </c>
      <c r="U789" s="8">
        <f>U786/(U786+V786)*100</f>
        <v>47.457627118644069</v>
      </c>
      <c r="V789" s="9">
        <f>V786/(U786+V786)*100</f>
        <v>52.542372881355938</v>
      </c>
      <c r="W789" s="3" t="s">
        <v>121</v>
      </c>
      <c r="X789" s="13">
        <f>X786/SUM(X785:X787)*100</f>
        <v>38.809946714031973</v>
      </c>
    </row>
    <row r="790" spans="2:24" ht="15" customHeight="1" x14ac:dyDescent="0.25">
      <c r="B790" s="4" t="s">
        <v>122</v>
      </c>
      <c r="C790" s="10">
        <f>C787/(C787+D787)*100</f>
        <v>81.818181818181827</v>
      </c>
      <c r="D790" s="11">
        <f>D787/(C787+D787)*100</f>
        <v>18.181818181818183</v>
      </c>
      <c r="E790" s="4" t="s">
        <v>123</v>
      </c>
      <c r="F790" s="14">
        <f>F787/SUM(F785:F787)*100</f>
        <v>22.772277227722775</v>
      </c>
      <c r="H790" s="4" t="s">
        <v>122</v>
      </c>
      <c r="I790" s="10">
        <f>I787/(I787+J787)*100</f>
        <v>40</v>
      </c>
      <c r="J790" s="11">
        <f>J787/(I787+J787)*100</f>
        <v>60</v>
      </c>
      <c r="K790" s="4" t="s">
        <v>123</v>
      </c>
      <c r="L790" s="14">
        <f>L787/SUM(L785:L787)*100</f>
        <v>30.241935483870968</v>
      </c>
      <c r="M790" s="38"/>
      <c r="N790" s="4" t="s">
        <v>122</v>
      </c>
      <c r="O790" s="10">
        <f>O787/(O787+P787)*100</f>
        <v>46.264367816091955</v>
      </c>
      <c r="P790" s="11">
        <f>P787/(O787+P787)*100</f>
        <v>53.735632183908045</v>
      </c>
      <c r="Q790" s="4" t="s">
        <v>123</v>
      </c>
      <c r="R790" s="14">
        <f>R787/SUM(R785:R787)*100</f>
        <v>24.512820512820515</v>
      </c>
      <c r="S790" s="38"/>
      <c r="T790" s="4" t="s">
        <v>122</v>
      </c>
      <c r="U790" s="10">
        <f>U787/(U787+V787)*100</f>
        <v>54.166666666666664</v>
      </c>
      <c r="V790" s="11">
        <f>V787/(U787+V787)*100</f>
        <v>45.833333333333329</v>
      </c>
      <c r="W790" s="4" t="s">
        <v>123</v>
      </c>
      <c r="X790" s="14">
        <f>X787/SUM(X785:X787)*100</f>
        <v>24.68916518650089</v>
      </c>
    </row>
    <row r="791" spans="2:24" ht="15" customHeight="1" x14ac:dyDescent="0.25">
      <c r="B791" s="2" t="s">
        <v>124</v>
      </c>
      <c r="C791" s="40">
        <v>7</v>
      </c>
      <c r="D791" s="41"/>
      <c r="E791" s="2" t="s">
        <v>125</v>
      </c>
      <c r="F791" s="12">
        <f>SQRT(5+F785)/SQRT(5+F786)*((5+C785)/(5+D785))</f>
        <v>1.1961236817859613</v>
      </c>
      <c r="H791" s="2" t="s">
        <v>124</v>
      </c>
      <c r="I791" s="40">
        <v>6</v>
      </c>
      <c r="J791" s="41"/>
      <c r="K791" s="2" t="s">
        <v>125</v>
      </c>
      <c r="L791" s="12">
        <f>SQRT(5+L785)/SQRT(5+L786)*((5+I785)/(5+J785))</f>
        <v>0.65895321784649663</v>
      </c>
      <c r="M791" s="38"/>
      <c r="N791" s="2" t="s">
        <v>124</v>
      </c>
      <c r="O791" s="40">
        <f>I774+O774+U774+'Lesser than 50'!C349+Official!C791+Official!I791+2</f>
        <v>144</v>
      </c>
      <c r="P791" s="41">
        <f>J774+P774+V774+'Lesser than 50'!D349+Official!D791+Official!J791</f>
        <v>0</v>
      </c>
      <c r="Q791" s="2" t="s">
        <v>125</v>
      </c>
      <c r="R791" s="12">
        <f>SQRT(5+R785)/SQRT(5+R786)*((5+O785)/(5+P785))</f>
        <v>1.0809487093077168</v>
      </c>
      <c r="S791" s="38"/>
      <c r="T791" s="2" t="s">
        <v>124</v>
      </c>
      <c r="U791" s="40">
        <v>51</v>
      </c>
      <c r="V791" s="41"/>
      <c r="W791" s="2" t="s">
        <v>125</v>
      </c>
      <c r="X791" s="12">
        <f>SQRT(5+X785)/SQRT(5+X786)*((5+U785)/(5+V785))</f>
        <v>0.94132638627962884</v>
      </c>
    </row>
    <row r="792" spans="2:24" ht="15" customHeight="1" x14ac:dyDescent="0.25">
      <c r="B792" s="3" t="s">
        <v>126</v>
      </c>
      <c r="C792" s="42">
        <v>18</v>
      </c>
      <c r="D792" s="43"/>
      <c r="E792" s="3" t="s">
        <v>127</v>
      </c>
      <c r="F792" s="13">
        <f>SQRT(5+F786)/SQRT(5+F787)*((5+C786)/(5+D786))</f>
        <v>3.197540415050661</v>
      </c>
      <c r="H792" s="3" t="s">
        <v>126</v>
      </c>
      <c r="I792" s="42">
        <v>21</v>
      </c>
      <c r="J792" s="43"/>
      <c r="K792" s="3" t="s">
        <v>127</v>
      </c>
      <c r="L792" s="13">
        <f>SQRT(5+L786)/SQRT(5+L787)*((5+I786)/(5+J786))</f>
        <v>1.5498972354460192</v>
      </c>
      <c r="M792" s="38"/>
      <c r="N792" s="3" t="s">
        <v>126</v>
      </c>
      <c r="O792" s="42">
        <f>I775+O775+U775+'Lesser than 50'!C350+Official!C792+Official!I792+2</f>
        <v>302</v>
      </c>
      <c r="P792" s="43">
        <f>J775+P775+V775+'Lesser than 50'!D350+Official!D792+Official!J792</f>
        <v>0</v>
      </c>
      <c r="Q792" s="3" t="s">
        <v>127</v>
      </c>
      <c r="R792" s="13">
        <f>SQRT(5+R786)/SQRT(5+R787)*((5+O786)/(5+P786))</f>
        <v>1.7828411957014272</v>
      </c>
      <c r="S792" s="38"/>
      <c r="T792" s="3" t="s">
        <v>126</v>
      </c>
      <c r="U792" s="42">
        <v>65</v>
      </c>
      <c r="V792" s="43"/>
      <c r="W792" s="3" t="s">
        <v>127</v>
      </c>
      <c r="X792" s="13">
        <f>SQRT(5+X786)/SQRT(5+X787)*((5+U786)/(5+V786))</f>
        <v>1.1378183911668591</v>
      </c>
    </row>
    <row r="793" spans="2:24" ht="15" customHeight="1" x14ac:dyDescent="0.25">
      <c r="B793" s="4" t="s">
        <v>128</v>
      </c>
      <c r="C793" s="44">
        <v>3</v>
      </c>
      <c r="D793" s="45"/>
      <c r="E793" s="4" t="s">
        <v>129</v>
      </c>
      <c r="F793" s="14">
        <f>SQRT(5+F787)/SQRT(5+F785)*((5+C787)/(5+D787))</f>
        <v>1.7994708216848747</v>
      </c>
      <c r="H793" s="4" t="s">
        <v>128</v>
      </c>
      <c r="I793" s="44">
        <v>8</v>
      </c>
      <c r="J793" s="45"/>
      <c r="K793" s="4" t="s">
        <v>129</v>
      </c>
      <c r="L793" s="14">
        <f>SQRT(5+L787)/SQRT(5+L785)*((5+I787)/(5+J787))</f>
        <v>0.79056941504209488</v>
      </c>
      <c r="M793" s="38"/>
      <c r="N793" s="4" t="s">
        <v>128</v>
      </c>
      <c r="O793" s="44">
        <f>I776+O776+U776+'Lesser than 50'!C351+Official!C793+Official!I793</f>
        <v>87</v>
      </c>
      <c r="P793" s="45">
        <f>J776+P776+V776+'Lesser than 50'!D351+Official!D793+Official!J793</f>
        <v>0</v>
      </c>
      <c r="Q793" s="4" t="s">
        <v>129</v>
      </c>
      <c r="R793" s="14">
        <f>SQRT(5+R787)/SQRT(5+R785)*((5+O787)/(5+P787))</f>
        <v>0.75031428681740264</v>
      </c>
      <c r="S793" s="38"/>
      <c r="T793" s="4" t="s">
        <v>128</v>
      </c>
      <c r="U793" s="44">
        <v>20</v>
      </c>
      <c r="V793" s="45"/>
      <c r="W793" s="4" t="s">
        <v>129</v>
      </c>
      <c r="X793" s="14">
        <f>SQRT(5+X787)/SQRT(5+X785)*((5+U787)/(5+V787))</f>
        <v>0.96226201409007306</v>
      </c>
    </row>
    <row r="794" spans="2:24" ht="15" customHeight="1" x14ac:dyDescent="0.25">
      <c r="B794" s="2" t="s">
        <v>112</v>
      </c>
      <c r="C794" s="6">
        <f>(100*F791)/(1+F791)</f>
        <v>54.465223962852292</v>
      </c>
      <c r="D794" s="7">
        <f>100-C794</f>
        <v>45.534776037147708</v>
      </c>
      <c r="E794" s="2" t="s">
        <v>130</v>
      </c>
      <c r="F794" s="7">
        <f>(C794+D796)/2</f>
        <v>45.0931303382159</v>
      </c>
      <c r="H794" s="2" t="s">
        <v>112</v>
      </c>
      <c r="I794" s="6">
        <f>(100*L791)/(1+L791)</f>
        <v>39.721024725573045</v>
      </c>
      <c r="J794" s="7">
        <f>100-I794</f>
        <v>60.278975274426955</v>
      </c>
      <c r="K794" s="2" t="s">
        <v>130</v>
      </c>
      <c r="L794" s="7">
        <f>(I794+J796)/2</f>
        <v>47.784590357173883</v>
      </c>
      <c r="M794" s="38"/>
      <c r="N794" s="2" t="s">
        <v>112</v>
      </c>
      <c r="O794" s="6">
        <f>(100*R791)/(1+R791)</f>
        <v>51.944995302999239</v>
      </c>
      <c r="P794" s="7">
        <f>100-O794</f>
        <v>48.055004697000761</v>
      </c>
      <c r="Q794" s="2" t="s">
        <v>130</v>
      </c>
      <c r="R794" s="7">
        <f>(O794+P796)/2</f>
        <v>54.53879593094463</v>
      </c>
      <c r="S794" s="38"/>
      <c r="T794" s="2" t="s">
        <v>161</v>
      </c>
      <c r="U794" s="6">
        <f>(100*X791)/(1+X791)</f>
        <v>48.488826656479596</v>
      </c>
      <c r="V794" s="7">
        <f>100-U794</f>
        <v>51.511173343520404</v>
      </c>
      <c r="W794" s="2" t="s">
        <v>130</v>
      </c>
      <c r="X794" s="7">
        <f>(U794+V796)/2</f>
        <v>49.725210306917319</v>
      </c>
    </row>
    <row r="795" spans="2:24" ht="15" customHeight="1" x14ac:dyDescent="0.25">
      <c r="B795" s="3" t="s">
        <v>162</v>
      </c>
      <c r="C795" s="8">
        <f>(100*F792)/(1+F792)</f>
        <v>76.176524794986861</v>
      </c>
      <c r="D795" s="9">
        <f t="shared" ref="D795:D796" si="303">100-C795</f>
        <v>23.823475205013139</v>
      </c>
      <c r="E795" s="3" t="s">
        <v>131</v>
      </c>
      <c r="F795" s="9">
        <f>(D794+C795)/2</f>
        <v>60.855650416067284</v>
      </c>
      <c r="H795" s="3" t="s">
        <v>162</v>
      </c>
      <c r="I795" s="8">
        <f>(100*L792)/(1+L792)</f>
        <v>60.782733276500714</v>
      </c>
      <c r="J795" s="9">
        <f t="shared" ref="J795:J796" si="304">100-I795</f>
        <v>39.217266723499286</v>
      </c>
      <c r="K795" s="3" t="s">
        <v>131</v>
      </c>
      <c r="L795" s="9">
        <f>(J794+I795)/2</f>
        <v>60.530854275463838</v>
      </c>
      <c r="M795" s="38"/>
      <c r="N795" s="3" t="s">
        <v>162</v>
      </c>
      <c r="O795" s="8">
        <f>(100*R792)/(1+R792)</f>
        <v>64.065502496345445</v>
      </c>
      <c r="P795" s="9">
        <f t="shared" ref="P795:P796" si="305">100-O795</f>
        <v>35.934497503654555</v>
      </c>
      <c r="Q795" s="3" t="s">
        <v>131</v>
      </c>
      <c r="R795" s="9">
        <f>(P794+O795)/2</f>
        <v>56.060253596673107</v>
      </c>
      <c r="S795" s="38"/>
      <c r="T795" s="3" t="s">
        <v>162</v>
      </c>
      <c r="U795" s="8">
        <f>(100*X792)/(1+X792)</f>
        <v>53.223341882928501</v>
      </c>
      <c r="V795" s="9">
        <f t="shared" ref="V795:V796" si="306">100-U795</f>
        <v>46.776658117071499</v>
      </c>
      <c r="W795" s="3" t="s">
        <v>131</v>
      </c>
      <c r="X795" s="9">
        <f>(V794+U795)/2</f>
        <v>52.367257613224453</v>
      </c>
    </row>
    <row r="796" spans="2:24" ht="15" customHeight="1" x14ac:dyDescent="0.25">
      <c r="B796" s="4" t="s">
        <v>132</v>
      </c>
      <c r="C796" s="10">
        <f>(100*F793)/(1+F793)</f>
        <v>64.278963286420492</v>
      </c>
      <c r="D796" s="11">
        <f t="shared" si="303"/>
        <v>35.721036713579508</v>
      </c>
      <c r="E796" s="4" t="s">
        <v>133</v>
      </c>
      <c r="F796" s="11">
        <f>(D795+C796)/2</f>
        <v>44.051219245716815</v>
      </c>
      <c r="H796" s="4" t="s">
        <v>132</v>
      </c>
      <c r="I796" s="10">
        <f>(100*L793)/(1+L793)</f>
        <v>44.151844011225286</v>
      </c>
      <c r="J796" s="11">
        <f t="shared" si="304"/>
        <v>55.848155988774714</v>
      </c>
      <c r="K796" s="4" t="s">
        <v>133</v>
      </c>
      <c r="L796" s="11">
        <f>(J795+I796)/2</f>
        <v>41.684555367362286</v>
      </c>
      <c r="M796" s="38"/>
      <c r="N796" s="4" t="s">
        <v>132</v>
      </c>
      <c r="O796" s="10">
        <f>(100*R793)/(1+R793)</f>
        <v>42.867403441109971</v>
      </c>
      <c r="P796" s="11">
        <f t="shared" si="305"/>
        <v>57.132596558890029</v>
      </c>
      <c r="Q796" s="4" t="s">
        <v>133</v>
      </c>
      <c r="R796" s="11">
        <f>(P795+O796)/2</f>
        <v>39.400950472382263</v>
      </c>
      <c r="S796" s="38"/>
      <c r="T796" s="4" t="s">
        <v>132</v>
      </c>
      <c r="U796" s="10">
        <f>(100*X793)/(1+X793)</f>
        <v>49.038406042644958</v>
      </c>
      <c r="V796" s="11">
        <f t="shared" si="306"/>
        <v>50.961593957355042</v>
      </c>
      <c r="W796" s="4" t="s">
        <v>133</v>
      </c>
      <c r="X796" s="11">
        <f>(V795+U796)/2</f>
        <v>47.907532079858228</v>
      </c>
    </row>
    <row r="797" spans="2:24" ht="15" customHeight="1" x14ac:dyDescent="0.25">
      <c r="B797" s="46" t="s">
        <v>134</v>
      </c>
      <c r="C797" s="49">
        <f>SUM(C785:D787, C791:C793)</f>
        <v>101</v>
      </c>
      <c r="D797" s="50"/>
      <c r="E797" s="5" t="s">
        <v>135</v>
      </c>
      <c r="F797" s="15">
        <f>SQRT(((50-D794)^2+(50-D795)^2+(50-D796)^2)/2)</f>
        <v>21.319444973027988</v>
      </c>
      <c r="H797" s="46" t="s">
        <v>134</v>
      </c>
      <c r="I797" s="49">
        <f>SUM(I785:J787, I791:I793)</f>
        <v>124</v>
      </c>
      <c r="J797" s="50"/>
      <c r="K797" s="5" t="s">
        <v>135</v>
      </c>
      <c r="L797" s="15">
        <f>SQRT(((50-J794)^2+(50-J795)^2+(50-J796)^2)/2)</f>
        <v>11.316483510204884</v>
      </c>
      <c r="M797" s="38"/>
      <c r="N797" s="46" t="s">
        <v>134</v>
      </c>
      <c r="O797" s="49">
        <f>SUM(O785:P787, O791:O793)</f>
        <v>1950</v>
      </c>
      <c r="P797" s="50"/>
      <c r="Q797" s="5" t="s">
        <v>135</v>
      </c>
      <c r="R797" s="15">
        <f>SQRT(((50-P794)^2+(50-P795)^2+(50-P796)^2)/2)</f>
        <v>11.235997972482883</v>
      </c>
      <c r="S797" s="38"/>
      <c r="T797" s="46" t="s">
        <v>134</v>
      </c>
      <c r="U797" s="49">
        <f>SUM(U785:V787, U791:U793)</f>
        <v>563</v>
      </c>
      <c r="V797" s="50"/>
      <c r="W797" s="5" t="s">
        <v>135</v>
      </c>
      <c r="X797" s="15">
        <f>SQRT(((50-V794)^2+(50-V795)^2+(50-V796)^2)/2)</f>
        <v>2.6075122921310867</v>
      </c>
    </row>
    <row r="798" spans="2:24" ht="15" customHeight="1" x14ac:dyDescent="0.25">
      <c r="B798" s="47"/>
      <c r="C798" s="51"/>
      <c r="D798" s="52"/>
      <c r="E798" s="5" t="s">
        <v>136</v>
      </c>
      <c r="F798" s="15">
        <f>SQRT(((50-F794)^2+(50-F795)^2+(50-F796)^2)/2)</f>
        <v>9.4156919102137433</v>
      </c>
      <c r="H798" s="47"/>
      <c r="I798" s="51"/>
      <c r="J798" s="52"/>
      <c r="K798" s="5" t="s">
        <v>136</v>
      </c>
      <c r="L798" s="15">
        <f>SQRT(((50-L794)^2+(50-L795)^2+(50-L796)^2)/2)</f>
        <v>9.6164845732483073</v>
      </c>
      <c r="M798" s="38"/>
      <c r="N798" s="47"/>
      <c r="O798" s="51"/>
      <c r="P798" s="52"/>
      <c r="Q798" s="5" t="s">
        <v>136</v>
      </c>
      <c r="R798" s="15">
        <f>SQRT(((50-R794)^2+(50-R795)^2+(50-R796)^2)/2)</f>
        <v>9.210515540610162</v>
      </c>
      <c r="S798" s="38"/>
      <c r="T798" s="47"/>
      <c r="U798" s="51"/>
      <c r="V798" s="52"/>
      <c r="W798" s="5" t="s">
        <v>136</v>
      </c>
      <c r="X798" s="15">
        <f>SQRT(((50-X794)^2+(50-X795)^2+(50-X796)^2)/2)</f>
        <v>2.2425253599029866</v>
      </c>
    </row>
    <row r="799" spans="2:24" ht="15" customHeight="1" x14ac:dyDescent="0.25">
      <c r="B799" s="48"/>
      <c r="C799" s="53"/>
      <c r="D799" s="54"/>
      <c r="E799" s="5" t="s">
        <v>137</v>
      </c>
      <c r="F799" s="15">
        <f>SQRT(((2*F797^2)+(2*F798^2))/4)</f>
        <v>16.47989666390589</v>
      </c>
      <c r="H799" s="48"/>
      <c r="I799" s="53"/>
      <c r="J799" s="54"/>
      <c r="K799" s="5" t="s">
        <v>137</v>
      </c>
      <c r="L799" s="15">
        <f>SQRT(((2*L797^2)+(2*L798^2))/4)</f>
        <v>10.500942209731985</v>
      </c>
      <c r="M799" s="38"/>
      <c r="N799" s="48"/>
      <c r="O799" s="53"/>
      <c r="P799" s="54"/>
      <c r="Q799" s="5" t="s">
        <v>137</v>
      </c>
      <c r="R799" s="15">
        <f>SQRT(((2*R797^2)+(2*R798^2))/4)</f>
        <v>10.273296621860501</v>
      </c>
      <c r="S799" s="38"/>
      <c r="T799" s="48"/>
      <c r="U799" s="53"/>
      <c r="V799" s="54"/>
      <c r="W799" s="5" t="s">
        <v>137</v>
      </c>
      <c r="X799" s="15">
        <f>SQRT(((2*X797^2)+(2*X798^2))/4)</f>
        <v>2.4318758545023154</v>
      </c>
    </row>
    <row r="801" spans="2:24" ht="15" customHeight="1" x14ac:dyDescent="0.25">
      <c r="B801" s="39" t="s">
        <v>415</v>
      </c>
      <c r="C801" s="39"/>
      <c r="D801" s="39"/>
      <c r="E801" s="39"/>
      <c r="F801" s="39"/>
      <c r="G801" s="38"/>
      <c r="H801" s="39" t="s">
        <v>416</v>
      </c>
      <c r="I801" s="39"/>
      <c r="J801" s="39"/>
      <c r="K801" s="39"/>
      <c r="L801" s="39"/>
      <c r="M801" s="38"/>
      <c r="N801" s="39" t="s">
        <v>418</v>
      </c>
      <c r="O801" s="39"/>
      <c r="P801" s="39"/>
      <c r="Q801" s="39"/>
      <c r="R801" s="39"/>
      <c r="S801" s="38"/>
      <c r="T801" s="39" t="s">
        <v>419</v>
      </c>
      <c r="U801" s="39"/>
      <c r="V801" s="39"/>
      <c r="W801" s="39"/>
      <c r="X801" s="39"/>
    </row>
    <row r="802" spans="2:24" ht="15" customHeight="1" x14ac:dyDescent="0.25">
      <c r="B802" s="2" t="s">
        <v>112</v>
      </c>
      <c r="C802" s="33">
        <v>99</v>
      </c>
      <c r="D802" s="34">
        <v>87</v>
      </c>
      <c r="E802" s="2" t="s">
        <v>113</v>
      </c>
      <c r="F802" s="16">
        <f>C802+D802+C804+D804+C808*2</f>
        <v>347</v>
      </c>
      <c r="G802" s="38"/>
      <c r="H802" s="2" t="s">
        <v>112</v>
      </c>
      <c r="I802" s="33">
        <f>U785+'Lesser than 50'!I343+Official!C802</f>
        <v>197</v>
      </c>
      <c r="J802" s="34">
        <f>V785+'Lesser than 50'!J343+Official!D802</f>
        <v>185</v>
      </c>
      <c r="K802" s="2" t="s">
        <v>113</v>
      </c>
      <c r="L802" s="16">
        <f>I802+J802+I804+J804+I808*2</f>
        <v>780</v>
      </c>
      <c r="M802" s="38"/>
      <c r="N802" s="2" t="s">
        <v>112</v>
      </c>
      <c r="O802" s="33">
        <v>13</v>
      </c>
      <c r="P802" s="34">
        <v>10</v>
      </c>
      <c r="Q802" s="2" t="s">
        <v>113</v>
      </c>
      <c r="R802" s="16">
        <f>O802+P802+O804+P804+O808*2</f>
        <v>51</v>
      </c>
      <c r="S802" s="38"/>
      <c r="T802" s="2" t="s">
        <v>112</v>
      </c>
      <c r="U802" s="33">
        <v>25</v>
      </c>
      <c r="V802" s="34">
        <v>27</v>
      </c>
      <c r="W802" s="2" t="s">
        <v>113</v>
      </c>
      <c r="X802" s="16">
        <f>U802+V802+U804+V804+U808*2</f>
        <v>112</v>
      </c>
    </row>
    <row r="803" spans="2:24" ht="15" customHeight="1" x14ac:dyDescent="0.25">
      <c r="B803" s="3" t="s">
        <v>114</v>
      </c>
      <c r="C803" s="35">
        <v>68</v>
      </c>
      <c r="D803" s="36">
        <v>45</v>
      </c>
      <c r="E803" s="3" t="s">
        <v>115</v>
      </c>
      <c r="F803" s="17">
        <f>SUM(C802:D803)+C809*2</f>
        <v>401</v>
      </c>
      <c r="G803" s="38"/>
      <c r="H803" s="3" t="s">
        <v>114</v>
      </c>
      <c r="I803" s="35">
        <f>U786+'Lesser than 50'!I344+Official!C803</f>
        <v>125</v>
      </c>
      <c r="J803" s="36">
        <f>V786+'Lesser than 50'!J344+Official!D803</f>
        <v>110</v>
      </c>
      <c r="K803" s="3" t="s">
        <v>115</v>
      </c>
      <c r="L803" s="17">
        <f>SUM(I802:J803)+I809*2</f>
        <v>853</v>
      </c>
      <c r="M803" s="38"/>
      <c r="N803" s="3" t="s">
        <v>114</v>
      </c>
      <c r="O803" s="35">
        <v>2</v>
      </c>
      <c r="P803" s="36">
        <v>5</v>
      </c>
      <c r="Q803" s="3" t="s">
        <v>115</v>
      </c>
      <c r="R803" s="17">
        <f>SUM(O802:P803)+O809*2</f>
        <v>48</v>
      </c>
      <c r="S803" s="38"/>
      <c r="T803" s="3" t="s">
        <v>114</v>
      </c>
      <c r="U803" s="35">
        <v>33</v>
      </c>
      <c r="V803" s="36">
        <v>13</v>
      </c>
      <c r="W803" s="3" t="s">
        <v>115</v>
      </c>
      <c r="X803" s="17">
        <f>SUM(U802:V803)+U809*2</f>
        <v>142</v>
      </c>
    </row>
    <row r="804" spans="2:24" ht="15" customHeight="1" x14ac:dyDescent="0.25">
      <c r="B804" s="4" t="s">
        <v>116</v>
      </c>
      <c r="C804" s="31">
        <v>63</v>
      </c>
      <c r="D804" s="32">
        <v>42</v>
      </c>
      <c r="E804" s="4" t="s">
        <v>117</v>
      </c>
      <c r="F804" s="18">
        <f>SUM(C803:D804)+C810*2</f>
        <v>238</v>
      </c>
      <c r="G804" s="38"/>
      <c r="H804" s="4" t="s">
        <v>116</v>
      </c>
      <c r="I804" s="31">
        <f>U787+'Lesser than 50'!I345+Official!C804</f>
        <v>133</v>
      </c>
      <c r="J804" s="32">
        <f>V787+'Lesser than 50'!J345+Official!D804</f>
        <v>101</v>
      </c>
      <c r="K804" s="4" t="s">
        <v>117</v>
      </c>
      <c r="L804" s="18">
        <f>SUM(I803:J804)+I810*2</f>
        <v>541</v>
      </c>
      <c r="M804" s="38"/>
      <c r="N804" s="4" t="s">
        <v>116</v>
      </c>
      <c r="O804" s="31">
        <v>4</v>
      </c>
      <c r="P804" s="32">
        <v>8</v>
      </c>
      <c r="Q804" s="4" t="s">
        <v>117</v>
      </c>
      <c r="R804" s="18">
        <f>SUM(O803:P804)+O810*2</f>
        <v>33</v>
      </c>
      <c r="S804" s="38"/>
      <c r="T804" s="4" t="s">
        <v>116</v>
      </c>
      <c r="U804" s="31">
        <v>21</v>
      </c>
      <c r="V804" s="32">
        <v>19</v>
      </c>
      <c r="W804" s="4" t="s">
        <v>117</v>
      </c>
      <c r="X804" s="18">
        <f>SUM(U803:V804)+U810*2</f>
        <v>90</v>
      </c>
    </row>
    <row r="805" spans="2:24" ht="15" customHeight="1" x14ac:dyDescent="0.25">
      <c r="B805" s="2" t="s">
        <v>118</v>
      </c>
      <c r="C805" s="6">
        <f>C802/(C802+D802)*100</f>
        <v>53.225806451612897</v>
      </c>
      <c r="D805" s="7">
        <f>D802/(C802+D802)*100</f>
        <v>46.774193548387096</v>
      </c>
      <c r="E805" s="2" t="s">
        <v>119</v>
      </c>
      <c r="F805" s="12">
        <f>F802/SUM(F802:F804)*100</f>
        <v>35.192697768762677</v>
      </c>
      <c r="G805" s="38"/>
      <c r="H805" s="2" t="s">
        <v>118</v>
      </c>
      <c r="I805" s="6">
        <f>I802/(I802+J802)*100</f>
        <v>51.57068062827225</v>
      </c>
      <c r="J805" s="7">
        <f>J802/(I802+J802)*100</f>
        <v>48.42931937172775</v>
      </c>
      <c r="K805" s="2" t="s">
        <v>119</v>
      </c>
      <c r="L805" s="12">
        <f>L802/SUM(L802:L804)*100</f>
        <v>35.878564857405706</v>
      </c>
      <c r="M805" s="38"/>
      <c r="N805" s="2" t="s">
        <v>118</v>
      </c>
      <c r="O805" s="6">
        <f>O802/(O802+P802)*100</f>
        <v>56.521739130434781</v>
      </c>
      <c r="P805" s="7">
        <f>P802/(O802+P802)*100</f>
        <v>43.478260869565219</v>
      </c>
      <c r="Q805" s="2" t="s">
        <v>119</v>
      </c>
      <c r="R805" s="12">
        <f>R802/SUM(R802:R804)*100</f>
        <v>38.636363636363633</v>
      </c>
      <c r="S805" s="38"/>
      <c r="T805" s="2" t="s">
        <v>118</v>
      </c>
      <c r="U805" s="6">
        <f>U802/(U802+V802)*100</f>
        <v>48.07692307692308</v>
      </c>
      <c r="V805" s="7">
        <f>V802/(U802+V802)*100</f>
        <v>51.923076923076927</v>
      </c>
      <c r="W805" s="2" t="s">
        <v>119</v>
      </c>
      <c r="X805" s="12">
        <f>X802/SUM(X802:X804)*100</f>
        <v>32.558139534883722</v>
      </c>
    </row>
    <row r="806" spans="2:24" ht="15" customHeight="1" x14ac:dyDescent="0.25">
      <c r="B806" s="3" t="s">
        <v>120</v>
      </c>
      <c r="C806" s="8">
        <f>C803/(C803+D803)*100</f>
        <v>60.176991150442483</v>
      </c>
      <c r="D806" s="9">
        <f>D803/(C803+D803)*100</f>
        <v>39.823008849557525</v>
      </c>
      <c r="E806" s="3" t="s">
        <v>121</v>
      </c>
      <c r="F806" s="13">
        <f>F803/SUM(F802:F804)*100</f>
        <v>40.669371196754561</v>
      </c>
      <c r="G806" s="38"/>
      <c r="H806" s="3" t="s">
        <v>120</v>
      </c>
      <c r="I806" s="8">
        <f>I803/(I803+J803)*100</f>
        <v>53.191489361702125</v>
      </c>
      <c r="J806" s="9">
        <f>J803/(I803+J803)*100</f>
        <v>46.808510638297875</v>
      </c>
      <c r="K806" s="3" t="s">
        <v>121</v>
      </c>
      <c r="L806" s="13">
        <f>L803/SUM(L802:L804)*100</f>
        <v>39.236430542778287</v>
      </c>
      <c r="M806" s="38"/>
      <c r="N806" s="3" t="s">
        <v>120</v>
      </c>
      <c r="O806" s="8">
        <f>O803/(O803+P803)*100</f>
        <v>28.571428571428569</v>
      </c>
      <c r="P806" s="9">
        <f>P803/(O803+P803)*100</f>
        <v>71.428571428571431</v>
      </c>
      <c r="Q806" s="3" t="s">
        <v>121</v>
      </c>
      <c r="R806" s="13">
        <f>R803/SUM(R802:R804)*100</f>
        <v>36.363636363636367</v>
      </c>
      <c r="S806" s="38"/>
      <c r="T806" s="3" t="s">
        <v>120</v>
      </c>
      <c r="U806" s="8">
        <f>U803/(U803+V803)*100</f>
        <v>71.739130434782609</v>
      </c>
      <c r="V806" s="9">
        <f>V803/(U803+V803)*100</f>
        <v>28.260869565217391</v>
      </c>
      <c r="W806" s="3" t="s">
        <v>121</v>
      </c>
      <c r="X806" s="13">
        <f>X803/SUM(X802:X804)*100</f>
        <v>41.279069767441861</v>
      </c>
    </row>
    <row r="807" spans="2:24" ht="15" customHeight="1" x14ac:dyDescent="0.25">
      <c r="B807" s="4" t="s">
        <v>122</v>
      </c>
      <c r="C807" s="10">
        <f>C804/(C804+D804)*100</f>
        <v>60</v>
      </c>
      <c r="D807" s="11">
        <f>D804/(C804+D804)*100</f>
        <v>40</v>
      </c>
      <c r="E807" s="4" t="s">
        <v>123</v>
      </c>
      <c r="F807" s="14">
        <f>F804/SUM(F802:F804)*100</f>
        <v>24.137931034482758</v>
      </c>
      <c r="G807" s="38"/>
      <c r="H807" s="4" t="s">
        <v>122</v>
      </c>
      <c r="I807" s="10">
        <f>I804/(I804+J804)*100</f>
        <v>56.837606837606835</v>
      </c>
      <c r="J807" s="11">
        <f>J804/(I804+J804)*100</f>
        <v>43.162393162393165</v>
      </c>
      <c r="K807" s="4" t="s">
        <v>123</v>
      </c>
      <c r="L807" s="14">
        <f>L804/SUM(L802:L804)*100</f>
        <v>24.885004599816007</v>
      </c>
      <c r="M807" s="38"/>
      <c r="N807" s="4" t="s">
        <v>122</v>
      </c>
      <c r="O807" s="10">
        <f>O804/(O804+P804)*100</f>
        <v>33.333333333333329</v>
      </c>
      <c r="P807" s="11">
        <f>P804/(O804+P804)*100</f>
        <v>66.666666666666657</v>
      </c>
      <c r="Q807" s="4" t="s">
        <v>123</v>
      </c>
      <c r="R807" s="14">
        <f>R804/SUM(R802:R804)*100</f>
        <v>25</v>
      </c>
      <c r="S807" s="38"/>
      <c r="T807" s="4" t="s">
        <v>122</v>
      </c>
      <c r="U807" s="10">
        <f>U804/(U804+V804)*100</f>
        <v>52.5</v>
      </c>
      <c r="V807" s="11">
        <f>V804/(U804+V804)*100</f>
        <v>47.5</v>
      </c>
      <c r="W807" s="4" t="s">
        <v>123</v>
      </c>
      <c r="X807" s="14">
        <f>X804/SUM(X802:X804)*100</f>
        <v>26.162790697674421</v>
      </c>
    </row>
    <row r="808" spans="2:24" ht="15" customHeight="1" x14ac:dyDescent="0.25">
      <c r="B808" s="2" t="s">
        <v>124</v>
      </c>
      <c r="C808" s="40">
        <v>28</v>
      </c>
      <c r="D808" s="41"/>
      <c r="E808" s="2" t="s">
        <v>125</v>
      </c>
      <c r="F808" s="12">
        <f>SQRT(5+F802)/SQRT(5+F803)*((5+C802)/(5+D802))</f>
        <v>1.0525768811085101</v>
      </c>
      <c r="G808" s="38"/>
      <c r="H808" s="2" t="s">
        <v>124</v>
      </c>
      <c r="I808" s="40">
        <f>U791+'Lesser than 50'!I349+Official!C808</f>
        <v>82</v>
      </c>
      <c r="J808" s="41">
        <f>V791+'Lesser than 50'!J349+Official!D808</f>
        <v>0</v>
      </c>
      <c r="K808" s="2" t="s">
        <v>125</v>
      </c>
      <c r="L808" s="12">
        <f>SQRT(5+L802)/SQRT(5+L803)*((5+I802)/(5+J802))</f>
        <v>1.016925067476633</v>
      </c>
      <c r="M808" s="38"/>
      <c r="N808" s="2" t="s">
        <v>124</v>
      </c>
      <c r="O808" s="40">
        <v>8</v>
      </c>
      <c r="P808" s="41"/>
      <c r="Q808" s="2" t="s">
        <v>125</v>
      </c>
      <c r="R808" s="12">
        <f>SQRT(5+R802)/SQRT(5+R803)*((5+O802)/(5+P802))</f>
        <v>1.233494805000112</v>
      </c>
      <c r="S808" s="38"/>
      <c r="T808" s="2" t="s">
        <v>124</v>
      </c>
      <c r="U808" s="40">
        <v>10</v>
      </c>
      <c r="V808" s="41"/>
      <c r="W808" s="2" t="s">
        <v>125</v>
      </c>
      <c r="X808" s="12">
        <f>SQRT(5+X802)/SQRT(5+X803)*((5+U802)/(5+V802))</f>
        <v>0.83638366049978552</v>
      </c>
    </row>
    <row r="809" spans="2:24" ht="15" customHeight="1" x14ac:dyDescent="0.25">
      <c r="B809" s="3" t="s">
        <v>126</v>
      </c>
      <c r="C809" s="42">
        <v>51</v>
      </c>
      <c r="D809" s="43"/>
      <c r="E809" s="3" t="s">
        <v>127</v>
      </c>
      <c r="F809" s="13">
        <f>SQRT(5+F803)/SQRT(5+F804)*((5+C803)/(5+D803))</f>
        <v>1.8871774381672679</v>
      </c>
      <c r="G809" s="38"/>
      <c r="H809" s="3" t="s">
        <v>126</v>
      </c>
      <c r="I809" s="42">
        <f>U792+'Lesser than 50'!I350+Official!C809</f>
        <v>118</v>
      </c>
      <c r="J809" s="43">
        <f>V792+'Lesser than 50'!J350+Official!D809</f>
        <v>0</v>
      </c>
      <c r="K809" s="3" t="s">
        <v>127</v>
      </c>
      <c r="L809" s="13">
        <f>SQRT(5+L803)/SQRT(5+L804)*((5+I803)/(5+J803))</f>
        <v>1.4170749942372369</v>
      </c>
      <c r="M809" s="38"/>
      <c r="N809" s="3" t="s">
        <v>126</v>
      </c>
      <c r="O809" s="42">
        <v>9</v>
      </c>
      <c r="P809" s="43"/>
      <c r="Q809" s="3" t="s">
        <v>127</v>
      </c>
      <c r="R809" s="13">
        <f>SQRT(5+R803)/SQRT(5+R804)*((5+O803)/(5+P803))</f>
        <v>0.8266928405590428</v>
      </c>
      <c r="S809" s="38"/>
      <c r="T809" s="3" t="s">
        <v>126</v>
      </c>
      <c r="U809" s="42">
        <v>22</v>
      </c>
      <c r="V809" s="43"/>
      <c r="W809" s="3" t="s">
        <v>127</v>
      </c>
      <c r="X809" s="13">
        <f>SQRT(5+X803)/SQRT(5+X804)*((5+U803)/(5+V803))</f>
        <v>2.6260800247319764</v>
      </c>
    </row>
    <row r="810" spans="2:24" ht="15" customHeight="1" x14ac:dyDescent="0.25">
      <c r="B810" s="4" t="s">
        <v>128</v>
      </c>
      <c r="C810" s="44">
        <v>10</v>
      </c>
      <c r="D810" s="45"/>
      <c r="E810" s="4" t="s">
        <v>129</v>
      </c>
      <c r="F810" s="14">
        <f>SQRT(5+F804)/SQRT(5+F802)*((5+C804)/(5+D804))</f>
        <v>1.2021062629683772</v>
      </c>
      <c r="G810" s="38"/>
      <c r="H810" s="4" t="s">
        <v>128</v>
      </c>
      <c r="I810" s="44">
        <f>U793+'Lesser than 50'!I351+Official!C810</f>
        <v>36</v>
      </c>
      <c r="J810" s="45">
        <f>V793+'Lesser than 50'!J351+Official!D810</f>
        <v>0</v>
      </c>
      <c r="K810" s="4" t="s">
        <v>129</v>
      </c>
      <c r="L810" s="14">
        <f>SQRT(5+L804)/SQRT(5+L802)*((5+I804)/(5+J804))</f>
        <v>1.0857621904281765</v>
      </c>
      <c r="M810" s="38"/>
      <c r="N810" s="4" t="s">
        <v>128</v>
      </c>
      <c r="O810" s="44">
        <v>7</v>
      </c>
      <c r="P810" s="45"/>
      <c r="Q810" s="4" t="s">
        <v>129</v>
      </c>
      <c r="R810" s="14">
        <f>SQRT(5+R804)/SQRT(5+R802)*((5+O804)/(5+P804))</f>
        <v>0.57029155687932509</v>
      </c>
      <c r="S810" s="38"/>
      <c r="T810" s="4" t="s">
        <v>128</v>
      </c>
      <c r="U810" s="44">
        <v>2</v>
      </c>
      <c r="V810" s="45"/>
      <c r="W810" s="4" t="s">
        <v>129</v>
      </c>
      <c r="X810" s="14">
        <f>SQRT(5+X804)/SQRT(5+X802)*((5+U804)/(5+V804))</f>
        <v>0.97618241060030975</v>
      </c>
    </row>
    <row r="811" spans="2:24" ht="15" customHeight="1" x14ac:dyDescent="0.25">
      <c r="B811" s="2" t="s">
        <v>112</v>
      </c>
      <c r="C811" s="6">
        <f>(100*F808)/(1+F808)</f>
        <v>51.280753027874788</v>
      </c>
      <c r="D811" s="7">
        <f>100-C811</f>
        <v>48.719246972125212</v>
      </c>
      <c r="E811" s="2" t="s">
        <v>130</v>
      </c>
      <c r="F811" s="7">
        <f>(C811+D813)/2</f>
        <v>48.345911138139144</v>
      </c>
      <c r="G811" s="38"/>
      <c r="H811" s="2" t="s">
        <v>112</v>
      </c>
      <c r="I811" s="6">
        <f>(100*L808)/(1+L808)</f>
        <v>50.419576010768914</v>
      </c>
      <c r="J811" s="7">
        <f>100-I811</f>
        <v>49.580423989231086</v>
      </c>
      <c r="K811" s="2" t="s">
        <v>130</v>
      </c>
      <c r="L811" s="7">
        <f>(I811+J813)/2</f>
        <v>49.181840154692871</v>
      </c>
      <c r="M811" s="38"/>
      <c r="N811" s="2" t="s">
        <v>112</v>
      </c>
      <c r="O811" s="6">
        <f>(100*R808)/(1+R808)</f>
        <v>55.227117709819346</v>
      </c>
      <c r="P811" s="7">
        <f>100-O811</f>
        <v>44.772882290180654</v>
      </c>
      <c r="Q811" s="2" t="s">
        <v>130</v>
      </c>
      <c r="R811" s="7">
        <f>(O811+P813)/2</f>
        <v>59.454779538389687</v>
      </c>
      <c r="S811" s="38"/>
      <c r="T811" s="2" t="s">
        <v>161</v>
      </c>
      <c r="U811" s="6">
        <f>(100*X808)/(1+X808)</f>
        <v>45.545148243812925</v>
      </c>
      <c r="V811" s="7">
        <f>100-U811</f>
        <v>54.454851756187075</v>
      </c>
      <c r="W811" s="2" t="s">
        <v>130</v>
      </c>
      <c r="X811" s="7">
        <f>(U811+V813)/2</f>
        <v>48.073882205511651</v>
      </c>
    </row>
    <row r="812" spans="2:24" ht="15" customHeight="1" x14ac:dyDescent="0.25">
      <c r="B812" s="3" t="s">
        <v>162</v>
      </c>
      <c r="C812" s="8">
        <f>(100*F809)/(1+F809)</f>
        <v>65.364096200655283</v>
      </c>
      <c r="D812" s="9">
        <f t="shared" ref="D812:D813" si="307">100-C812</f>
        <v>34.635903799344717</v>
      </c>
      <c r="E812" s="3" t="s">
        <v>131</v>
      </c>
      <c r="F812" s="9">
        <f>(D811+C812)/2</f>
        <v>57.041671586390251</v>
      </c>
      <c r="G812" s="38"/>
      <c r="H812" s="3" t="s">
        <v>162</v>
      </c>
      <c r="I812" s="8">
        <f>(100*L809)/(1+L809)</f>
        <v>58.627680051955828</v>
      </c>
      <c r="J812" s="9">
        <f t="shared" ref="J812:J813" si="308">100-I812</f>
        <v>41.372319948044172</v>
      </c>
      <c r="K812" s="3" t="s">
        <v>131</v>
      </c>
      <c r="L812" s="9">
        <f>(J811+I812)/2</f>
        <v>54.104052020593457</v>
      </c>
      <c r="M812" s="38"/>
      <c r="N812" s="3" t="s">
        <v>162</v>
      </c>
      <c r="O812" s="8">
        <f>(100*R809)/(1+R809)</f>
        <v>45.256258863205538</v>
      </c>
      <c r="P812" s="9">
        <f t="shared" ref="P812:P813" si="309">100-O812</f>
        <v>54.743741136794462</v>
      </c>
      <c r="Q812" s="3" t="s">
        <v>131</v>
      </c>
      <c r="R812" s="9">
        <f>(P811+O812)/2</f>
        <v>45.014570576693096</v>
      </c>
      <c r="S812" s="38"/>
      <c r="T812" s="3" t="s">
        <v>162</v>
      </c>
      <c r="U812" s="8">
        <f>(100*X809)/(1+X809)</f>
        <v>72.422009630801909</v>
      </c>
      <c r="V812" s="9">
        <f t="shared" ref="V812:V813" si="310">100-U812</f>
        <v>27.577990369198091</v>
      </c>
      <c r="W812" s="3" t="s">
        <v>131</v>
      </c>
      <c r="X812" s="9">
        <f>(V811+U812)/2</f>
        <v>63.438430693494496</v>
      </c>
    </row>
    <row r="813" spans="2:24" ht="15" customHeight="1" x14ac:dyDescent="0.25">
      <c r="B813" s="4" t="s">
        <v>132</v>
      </c>
      <c r="C813" s="10">
        <f>(100*F810)/(1+F810)</f>
        <v>54.588930751596507</v>
      </c>
      <c r="D813" s="11">
        <f t="shared" si="307"/>
        <v>45.411069248403493</v>
      </c>
      <c r="E813" s="4" t="s">
        <v>133</v>
      </c>
      <c r="F813" s="11">
        <f>(D812+C813)/2</f>
        <v>44.612417275470612</v>
      </c>
      <c r="G813" s="38"/>
      <c r="H813" s="4" t="s">
        <v>132</v>
      </c>
      <c r="I813" s="10">
        <f>(100*L810)/(1+L810)</f>
        <v>52.055895701383172</v>
      </c>
      <c r="J813" s="11">
        <f t="shared" si="308"/>
        <v>47.944104298616828</v>
      </c>
      <c r="K813" s="4" t="s">
        <v>133</v>
      </c>
      <c r="L813" s="11">
        <f>(J812+I813)/2</f>
        <v>46.714107824713672</v>
      </c>
      <c r="M813" s="38"/>
      <c r="N813" s="4" t="s">
        <v>132</v>
      </c>
      <c r="O813" s="10">
        <f>(100*R810)/(1+R810)</f>
        <v>36.317558633039972</v>
      </c>
      <c r="P813" s="11">
        <f t="shared" si="309"/>
        <v>63.682441366960028</v>
      </c>
      <c r="Q813" s="4" t="s">
        <v>133</v>
      </c>
      <c r="R813" s="11">
        <f>(P812+O813)/2</f>
        <v>45.530649884917217</v>
      </c>
      <c r="S813" s="38"/>
      <c r="T813" s="4" t="s">
        <v>132</v>
      </c>
      <c r="U813" s="10">
        <f>(100*X810)/(1+X810)</f>
        <v>49.397383832789622</v>
      </c>
      <c r="V813" s="11">
        <f t="shared" si="310"/>
        <v>50.602616167210378</v>
      </c>
      <c r="W813" s="4" t="s">
        <v>133</v>
      </c>
      <c r="X813" s="11">
        <f>(V812+U813)/2</f>
        <v>38.487687100993853</v>
      </c>
    </row>
    <row r="814" spans="2:24" ht="15" customHeight="1" x14ac:dyDescent="0.25">
      <c r="B814" s="46" t="s">
        <v>134</v>
      </c>
      <c r="C814" s="49">
        <f>SUM(C802:D804, C808:C810)</f>
        <v>493</v>
      </c>
      <c r="D814" s="50"/>
      <c r="E814" s="5" t="s">
        <v>135</v>
      </c>
      <c r="F814" s="15">
        <f>SQRT(((50-D811)^2+(50-D812)^2+(50-D813)^2)/2)</f>
        <v>11.374402529899069</v>
      </c>
      <c r="G814" s="38"/>
      <c r="H814" s="46" t="s">
        <v>134</v>
      </c>
      <c r="I814" s="49">
        <f>SUM(I802:J804, I808:I810)</f>
        <v>1087</v>
      </c>
      <c r="J814" s="50"/>
      <c r="K814" s="5" t="s">
        <v>135</v>
      </c>
      <c r="L814" s="15">
        <f>SQRT(((50-J811)^2+(50-J812)^2+(50-J813)^2)/2)</f>
        <v>6.2785195007539425</v>
      </c>
      <c r="M814" s="38"/>
      <c r="N814" s="46" t="s">
        <v>134</v>
      </c>
      <c r="O814" s="49">
        <f>SUM(O802:P804, O808:O810)</f>
        <v>66</v>
      </c>
      <c r="P814" s="50"/>
      <c r="Q814" s="5" t="s">
        <v>135</v>
      </c>
      <c r="R814" s="15">
        <f>SQRT(((50-P811)^2+(50-P812)^2+(50-P813)^2)/2)</f>
        <v>10.886575248569267</v>
      </c>
      <c r="S814" s="38"/>
      <c r="T814" s="46" t="s">
        <v>134</v>
      </c>
      <c r="U814" s="49">
        <f>SUM(U802:V804, U808:U810)</f>
        <v>172</v>
      </c>
      <c r="V814" s="50"/>
      <c r="W814" s="5" t="s">
        <v>135</v>
      </c>
      <c r="X814" s="15">
        <f>SQRT(((50-V811)^2+(50-V812)^2+(50-V813)^2)/2)</f>
        <v>16.170271585510864</v>
      </c>
    </row>
    <row r="815" spans="2:24" ht="15" customHeight="1" x14ac:dyDescent="0.25">
      <c r="B815" s="47"/>
      <c r="C815" s="51"/>
      <c r="D815" s="52"/>
      <c r="E815" s="5" t="s">
        <v>136</v>
      </c>
      <c r="F815" s="15">
        <f>SQRT(((50-F811)^2+(50-F812)^2+(50-F813)^2)/2)</f>
        <v>6.3775856053507987</v>
      </c>
      <c r="G815" s="38"/>
      <c r="H815" s="47"/>
      <c r="I815" s="51"/>
      <c r="J815" s="52"/>
      <c r="K815" s="5" t="s">
        <v>136</v>
      </c>
      <c r="L815" s="15">
        <f>SQRT(((50-L811)^2+(50-L812)^2+(50-L813)^2)/2)</f>
        <v>3.7622942407404913</v>
      </c>
      <c r="M815" s="38"/>
      <c r="N815" s="47"/>
      <c r="O815" s="51"/>
      <c r="P815" s="52"/>
      <c r="Q815" s="5" t="s">
        <v>136</v>
      </c>
      <c r="R815" s="15">
        <f>SQRT(((50-R811)^2+(50-R812)^2+(50-R813)^2)/2)</f>
        <v>8.1921441975076643</v>
      </c>
      <c r="S815" s="38"/>
      <c r="T815" s="47"/>
      <c r="U815" s="51"/>
      <c r="V815" s="52"/>
      <c r="W815" s="5" t="s">
        <v>136</v>
      </c>
      <c r="X815" s="15">
        <f>SQRT(((50-X811)^2+(50-X812)^2+(50-X813)^2)/2)</f>
        <v>12.586395384436383</v>
      </c>
    </row>
    <row r="816" spans="2:24" ht="15" customHeight="1" x14ac:dyDescent="0.25">
      <c r="B816" s="48"/>
      <c r="C816" s="53"/>
      <c r="D816" s="54"/>
      <c r="E816" s="5" t="s">
        <v>137</v>
      </c>
      <c r="F816" s="15">
        <f>SQRT(((2*F814^2)+(2*F815^2))/4)</f>
        <v>9.220917282617604</v>
      </c>
      <c r="G816" s="38"/>
      <c r="H816" s="48"/>
      <c r="I816" s="53"/>
      <c r="J816" s="54"/>
      <c r="K816" s="5" t="s">
        <v>137</v>
      </c>
      <c r="L816" s="15">
        <f>SQRT(((2*L814^2)+(2*L815^2))/4)</f>
        <v>5.1756480306941572</v>
      </c>
      <c r="M816" s="38"/>
      <c r="N816" s="48"/>
      <c r="O816" s="53"/>
      <c r="P816" s="54"/>
      <c r="Q816" s="5" t="s">
        <v>137</v>
      </c>
      <c r="R816" s="15">
        <f>SQRT(((2*R814^2)+(2*R815^2))/4)</f>
        <v>9.6340216730999604</v>
      </c>
      <c r="S816" s="38"/>
      <c r="T816" s="48"/>
      <c r="U816" s="53"/>
      <c r="V816" s="54"/>
      <c r="W816" s="5" t="s">
        <v>137</v>
      </c>
      <c r="X816" s="15">
        <f>SQRT(((2*X814^2)+(2*X815^2))/4)</f>
        <v>14.489565761653134</v>
      </c>
    </row>
    <row r="818" spans="2:24" ht="15" customHeight="1" x14ac:dyDescent="0.25">
      <c r="B818" s="39" t="s">
        <v>421</v>
      </c>
      <c r="C818" s="39"/>
      <c r="D818" s="39"/>
      <c r="E818" s="39"/>
      <c r="F818" s="39"/>
      <c r="G818" s="38"/>
      <c r="H818" s="39" t="s">
        <v>422</v>
      </c>
      <c r="I818" s="39"/>
      <c r="J818" s="39"/>
      <c r="K818" s="39"/>
      <c r="L818" s="39"/>
      <c r="M818" s="38"/>
      <c r="N818" s="39" t="s">
        <v>424</v>
      </c>
      <c r="O818" s="39"/>
      <c r="P818" s="39"/>
      <c r="Q818" s="39"/>
      <c r="R818" s="39"/>
      <c r="S818" s="38"/>
      <c r="T818" s="39" t="s">
        <v>426</v>
      </c>
      <c r="U818" s="39"/>
      <c r="V818" s="39"/>
      <c r="W818" s="39"/>
      <c r="X818" s="39"/>
    </row>
    <row r="819" spans="2:24" ht="15" customHeight="1" x14ac:dyDescent="0.25">
      <c r="B819" s="2" t="s">
        <v>161</v>
      </c>
      <c r="C819" s="33">
        <v>24</v>
      </c>
      <c r="D819" s="34">
        <v>28</v>
      </c>
      <c r="E819" s="2" t="s">
        <v>167</v>
      </c>
      <c r="F819" s="16">
        <f>C819+D819+C821+D821+C825*2</f>
        <v>124</v>
      </c>
      <c r="G819" s="38"/>
      <c r="H819" s="2" t="s">
        <v>161</v>
      </c>
      <c r="I819" s="33">
        <v>5</v>
      </c>
      <c r="J819" s="34">
        <v>5</v>
      </c>
      <c r="K819" s="2" t="s">
        <v>167</v>
      </c>
      <c r="L819" s="16">
        <f>I819+J819+I821+J821+I825*2</f>
        <v>41</v>
      </c>
      <c r="M819" s="38"/>
      <c r="N819" s="2" t="s">
        <v>161</v>
      </c>
      <c r="O819" s="33">
        <v>143</v>
      </c>
      <c r="P819" s="34">
        <v>108</v>
      </c>
      <c r="Q819" s="2" t="s">
        <v>167</v>
      </c>
      <c r="R819" s="16">
        <f>O819+P819+O821+P821+O825*2</f>
        <v>535</v>
      </c>
      <c r="S819" s="38"/>
      <c r="T819" s="2" t="s">
        <v>161</v>
      </c>
      <c r="U819" s="33">
        <v>43</v>
      </c>
      <c r="V819" s="34">
        <v>20</v>
      </c>
      <c r="W819" s="2" t="s">
        <v>167</v>
      </c>
      <c r="X819" s="16">
        <f>U819+V819+U821+V821+U825*2</f>
        <v>268</v>
      </c>
    </row>
    <row r="820" spans="2:24" ht="15" customHeight="1" x14ac:dyDescent="0.25">
      <c r="B820" s="3" t="s">
        <v>162</v>
      </c>
      <c r="C820" s="35">
        <v>17</v>
      </c>
      <c r="D820" s="36">
        <v>13</v>
      </c>
      <c r="E820" s="3" t="s">
        <v>168</v>
      </c>
      <c r="F820" s="17">
        <f>SUM(C819:D820)+C826*2</f>
        <v>108</v>
      </c>
      <c r="G820" s="38"/>
      <c r="H820" s="3" t="s">
        <v>162</v>
      </c>
      <c r="I820" s="35">
        <v>15</v>
      </c>
      <c r="J820" s="36">
        <v>6</v>
      </c>
      <c r="K820" s="3" t="s">
        <v>168</v>
      </c>
      <c r="L820" s="17">
        <f>SUM(I819:J820)+I826*2</f>
        <v>41</v>
      </c>
      <c r="M820" s="38"/>
      <c r="N820" s="3" t="s">
        <v>162</v>
      </c>
      <c r="O820" s="35">
        <v>83</v>
      </c>
      <c r="P820" s="36">
        <v>71</v>
      </c>
      <c r="Q820" s="3" t="s">
        <v>168</v>
      </c>
      <c r="R820" s="17">
        <f>SUM(O819:P820)+O826*2</f>
        <v>551</v>
      </c>
      <c r="S820" s="38"/>
      <c r="T820" s="3" t="s">
        <v>162</v>
      </c>
      <c r="U820" s="35">
        <v>15</v>
      </c>
      <c r="V820" s="36">
        <v>18</v>
      </c>
      <c r="W820" s="3" t="s">
        <v>168</v>
      </c>
      <c r="X820" s="17">
        <f>SUM(U819:V820)+U826*2</f>
        <v>128</v>
      </c>
    </row>
    <row r="821" spans="2:24" ht="15" customHeight="1" x14ac:dyDescent="0.25">
      <c r="B821" s="4" t="s">
        <v>132</v>
      </c>
      <c r="C821" s="31">
        <v>15</v>
      </c>
      <c r="D821" s="32">
        <v>21</v>
      </c>
      <c r="E821" s="4" t="s">
        <v>169</v>
      </c>
      <c r="F821" s="18">
        <f>SUM(C820:D821)+C827*2</f>
        <v>74</v>
      </c>
      <c r="G821" s="38"/>
      <c r="H821" s="4" t="s">
        <v>132</v>
      </c>
      <c r="I821" s="31">
        <v>7</v>
      </c>
      <c r="J821" s="32">
        <v>14</v>
      </c>
      <c r="K821" s="4" t="s">
        <v>169</v>
      </c>
      <c r="L821" s="18">
        <f>SUM(I820:J821)+I827*2</f>
        <v>92</v>
      </c>
      <c r="M821" s="38"/>
      <c r="N821" s="4" t="s">
        <v>132</v>
      </c>
      <c r="O821" s="31">
        <v>69</v>
      </c>
      <c r="P821" s="32">
        <v>77</v>
      </c>
      <c r="Q821" s="4" t="s">
        <v>169</v>
      </c>
      <c r="R821" s="18">
        <f>SUM(O820:P821)+O827*2</f>
        <v>346</v>
      </c>
      <c r="S821" s="38"/>
      <c r="T821" s="4" t="s">
        <v>132</v>
      </c>
      <c r="U821" s="31">
        <v>25</v>
      </c>
      <c r="V821" s="32">
        <v>28</v>
      </c>
      <c r="W821" s="4" t="s">
        <v>169</v>
      </c>
      <c r="X821" s="18">
        <f>SUM(U820:V821)+U827*2</f>
        <v>118</v>
      </c>
    </row>
    <row r="822" spans="2:24" ht="15" customHeight="1" x14ac:dyDescent="0.25">
      <c r="B822" s="2" t="s">
        <v>170</v>
      </c>
      <c r="C822" s="6">
        <f>C819/(C819+D819)*100</f>
        <v>46.153846153846153</v>
      </c>
      <c r="D822" s="7">
        <f>D819/(C819+D819)*100</f>
        <v>53.846153846153847</v>
      </c>
      <c r="E822" s="2" t="s">
        <v>171</v>
      </c>
      <c r="F822" s="12">
        <f>F819/SUM(F819:F821)*100</f>
        <v>40.522875816993462</v>
      </c>
      <c r="G822" s="38"/>
      <c r="H822" s="2" t="s">
        <v>170</v>
      </c>
      <c r="I822" s="6">
        <f>I819/(I819+J819)*100</f>
        <v>50</v>
      </c>
      <c r="J822" s="7">
        <f>J819/(I819+J819)*100</f>
        <v>50</v>
      </c>
      <c r="K822" s="2" t="s">
        <v>171</v>
      </c>
      <c r="L822" s="12">
        <f>L819/SUM(L819:L821)*100</f>
        <v>23.563218390804597</v>
      </c>
      <c r="M822" s="38"/>
      <c r="N822" s="2" t="s">
        <v>170</v>
      </c>
      <c r="O822" s="6">
        <f>O819/(O819+P819)*100</f>
        <v>56.972111553784863</v>
      </c>
      <c r="P822" s="7">
        <f>P819/(O819+P819)*100</f>
        <v>43.027888446215137</v>
      </c>
      <c r="Q822" s="2" t="s">
        <v>171</v>
      </c>
      <c r="R822" s="12">
        <f>R819/SUM(R819:R821)*100</f>
        <v>37.360335195530723</v>
      </c>
      <c r="S822" s="38"/>
      <c r="T822" s="2" t="s">
        <v>170</v>
      </c>
      <c r="U822" s="6">
        <f>U819/(U819+V819)*100</f>
        <v>68.253968253968253</v>
      </c>
      <c r="V822" s="7">
        <f>V819/(U819+V819)*100</f>
        <v>31.746031746031743</v>
      </c>
      <c r="W822" s="2" t="s">
        <v>171</v>
      </c>
      <c r="X822" s="12">
        <f>X819/SUM(X819:X821)*100</f>
        <v>52.14007782101168</v>
      </c>
    </row>
    <row r="823" spans="2:24" ht="15" customHeight="1" x14ac:dyDescent="0.25">
      <c r="B823" s="3" t="s">
        <v>172</v>
      </c>
      <c r="C823" s="8">
        <f>C820/(C820+D820)*100</f>
        <v>56.666666666666664</v>
      </c>
      <c r="D823" s="9">
        <f>D820/(C820+D820)*100</f>
        <v>43.333333333333336</v>
      </c>
      <c r="E823" s="3" t="s">
        <v>173</v>
      </c>
      <c r="F823" s="13">
        <f>F820/SUM(F819:F821)*100</f>
        <v>35.294117647058826</v>
      </c>
      <c r="G823" s="38"/>
      <c r="H823" s="3" t="s">
        <v>172</v>
      </c>
      <c r="I823" s="8">
        <f>I820/(I820+J820)*100</f>
        <v>71.428571428571431</v>
      </c>
      <c r="J823" s="9">
        <f>J820/(I820+J820)*100</f>
        <v>28.571428571428569</v>
      </c>
      <c r="K823" s="3" t="s">
        <v>173</v>
      </c>
      <c r="L823" s="13">
        <f>L820/SUM(L819:L821)*100</f>
        <v>23.563218390804597</v>
      </c>
      <c r="M823" s="38"/>
      <c r="N823" s="3" t="s">
        <v>172</v>
      </c>
      <c r="O823" s="8">
        <f>O820/(O820+P820)*100</f>
        <v>53.896103896103895</v>
      </c>
      <c r="P823" s="9">
        <f>P820/(O820+P820)*100</f>
        <v>46.103896103896105</v>
      </c>
      <c r="Q823" s="3" t="s">
        <v>173</v>
      </c>
      <c r="R823" s="13">
        <f>R820/SUM(R819:R821)*100</f>
        <v>38.477653631284916</v>
      </c>
      <c r="S823" s="38"/>
      <c r="T823" s="3" t="s">
        <v>172</v>
      </c>
      <c r="U823" s="8">
        <f>U820/(U820+V820)*100</f>
        <v>45.454545454545453</v>
      </c>
      <c r="V823" s="9">
        <f>V820/(U820+V820)*100</f>
        <v>54.54545454545454</v>
      </c>
      <c r="W823" s="3" t="s">
        <v>173</v>
      </c>
      <c r="X823" s="13">
        <f>X820/SUM(X819:X821)*100</f>
        <v>24.902723735408561</v>
      </c>
    </row>
    <row r="824" spans="2:24" ht="15" customHeight="1" x14ac:dyDescent="0.25">
      <c r="B824" s="4" t="s">
        <v>174</v>
      </c>
      <c r="C824" s="10">
        <f>C821/(C821+D821)*100</f>
        <v>41.666666666666671</v>
      </c>
      <c r="D824" s="11">
        <f>D821/(C821+D821)*100</f>
        <v>58.333333333333336</v>
      </c>
      <c r="E824" s="4" t="s">
        <v>175</v>
      </c>
      <c r="F824" s="14">
        <f>F821/SUM(F819:F821)*100</f>
        <v>24.183006535947712</v>
      </c>
      <c r="G824" s="38"/>
      <c r="H824" s="4" t="s">
        <v>174</v>
      </c>
      <c r="I824" s="10">
        <f>I821/(I821+J821)*100</f>
        <v>33.333333333333329</v>
      </c>
      <c r="J824" s="11">
        <f>J821/(I821+J821)*100</f>
        <v>66.666666666666657</v>
      </c>
      <c r="K824" s="4" t="s">
        <v>175</v>
      </c>
      <c r="L824" s="14">
        <f>L821/SUM(L819:L821)*100</f>
        <v>52.873563218390807</v>
      </c>
      <c r="M824" s="38"/>
      <c r="N824" s="4" t="s">
        <v>174</v>
      </c>
      <c r="O824" s="10">
        <f>O821/(O821+P821)*100</f>
        <v>47.260273972602739</v>
      </c>
      <c r="P824" s="11">
        <f>P821/(O821+P821)*100</f>
        <v>52.739726027397261</v>
      </c>
      <c r="Q824" s="4" t="s">
        <v>175</v>
      </c>
      <c r="R824" s="14">
        <f>R821/SUM(R819:R821)*100</f>
        <v>24.162011173184357</v>
      </c>
      <c r="S824" s="38"/>
      <c r="T824" s="4" t="s">
        <v>174</v>
      </c>
      <c r="U824" s="10">
        <f>U821/(U821+V821)*100</f>
        <v>47.169811320754718</v>
      </c>
      <c r="V824" s="11">
        <f>V821/(U821+V821)*100</f>
        <v>52.830188679245282</v>
      </c>
      <c r="W824" s="4" t="s">
        <v>175</v>
      </c>
      <c r="X824" s="14">
        <f>X821/SUM(X819:X821)*100</f>
        <v>22.957198443579767</v>
      </c>
    </row>
    <row r="825" spans="2:24" ht="15" customHeight="1" x14ac:dyDescent="0.25">
      <c r="B825" s="2" t="s">
        <v>176</v>
      </c>
      <c r="C825" s="40">
        <v>18</v>
      </c>
      <c r="D825" s="41"/>
      <c r="E825" s="2" t="s">
        <v>177</v>
      </c>
      <c r="F825" s="12">
        <f>SQRT(5+F819)/SQRT(5+F820)*((5+C819)/(5+D819))</f>
        <v>0.9389440007601858</v>
      </c>
      <c r="G825" s="38"/>
      <c r="H825" s="2" t="s">
        <v>176</v>
      </c>
      <c r="I825" s="40">
        <v>5</v>
      </c>
      <c r="J825" s="41"/>
      <c r="K825" s="2" t="s">
        <v>177</v>
      </c>
      <c r="L825" s="12">
        <f>SQRT(5+L819)/SQRT(5+L820)*((5+I819)/(5+J819))</f>
        <v>1</v>
      </c>
      <c r="M825" s="38"/>
      <c r="N825" s="2" t="s">
        <v>176</v>
      </c>
      <c r="O825" s="40">
        <v>69</v>
      </c>
      <c r="P825" s="41"/>
      <c r="Q825" s="2" t="s">
        <v>177</v>
      </c>
      <c r="R825" s="12">
        <f>SQRT(5+R819)/SQRT(5+R820)*((5+O819)/(5+P819))</f>
        <v>1.2907518495531694</v>
      </c>
      <c r="S825" s="38"/>
      <c r="T825" s="2" t="s">
        <v>176</v>
      </c>
      <c r="U825" s="40">
        <v>76</v>
      </c>
      <c r="V825" s="41"/>
      <c r="W825" s="2" t="s">
        <v>177</v>
      </c>
      <c r="X825" s="12">
        <f>SQRT(5+X819)/SQRT(5+X820)*((5+U819)/(5+V819))</f>
        <v>2.7507855337396943</v>
      </c>
    </row>
    <row r="826" spans="2:24" ht="15" customHeight="1" x14ac:dyDescent="0.25">
      <c r="B826" s="3" t="s">
        <v>178</v>
      </c>
      <c r="C826" s="42">
        <v>13</v>
      </c>
      <c r="D826" s="43"/>
      <c r="E826" s="3" t="s">
        <v>179</v>
      </c>
      <c r="F826" s="13">
        <f>SQRT(5+F820)/SQRT(5+F821)*((5+C820)/(5+D820))</f>
        <v>1.4617592536539901</v>
      </c>
      <c r="G826" s="38"/>
      <c r="H826" s="3" t="s">
        <v>178</v>
      </c>
      <c r="I826" s="42">
        <v>5</v>
      </c>
      <c r="J826" s="43"/>
      <c r="K826" s="3" t="s">
        <v>179</v>
      </c>
      <c r="L826" s="13">
        <f>SQRT(5+L820)/SQRT(5+L821)*((5+I820)/(5+J820))</f>
        <v>1.2520750434612735</v>
      </c>
      <c r="M826" s="38"/>
      <c r="N826" s="3" t="s">
        <v>178</v>
      </c>
      <c r="O826" s="42">
        <v>73</v>
      </c>
      <c r="P826" s="43"/>
      <c r="Q826" s="3" t="s">
        <v>179</v>
      </c>
      <c r="R826" s="13">
        <f>SQRT(5+R820)/SQRT(5+R821)*((5+O820)/(5+P820))</f>
        <v>1.4573132629865921</v>
      </c>
      <c r="S826" s="38"/>
      <c r="T826" s="3" t="s">
        <v>178</v>
      </c>
      <c r="U826" s="42">
        <v>16</v>
      </c>
      <c r="V826" s="43"/>
      <c r="W826" s="3" t="s">
        <v>179</v>
      </c>
      <c r="X826" s="13">
        <f>SQRT(5+X820)/SQRT(5+X821)*((5+U820)/(5+V820))</f>
        <v>0.90422273926227059</v>
      </c>
    </row>
    <row r="827" spans="2:24" ht="15" customHeight="1" x14ac:dyDescent="0.25">
      <c r="B827" s="4" t="s">
        <v>180</v>
      </c>
      <c r="C827" s="44">
        <v>4</v>
      </c>
      <c r="D827" s="45"/>
      <c r="E827" s="4" t="s">
        <v>181</v>
      </c>
      <c r="F827" s="14">
        <f>SQRT(5+F821)/SQRT(5+F819)*((5+C821)/(5+D821))</f>
        <v>0.60197067925568148</v>
      </c>
      <c r="G827" s="38"/>
      <c r="H827" s="4" t="s">
        <v>180</v>
      </c>
      <c r="I827" s="44">
        <v>25</v>
      </c>
      <c r="J827" s="45"/>
      <c r="K827" s="4" t="s">
        <v>181</v>
      </c>
      <c r="L827" s="14">
        <f>SQRT(5+L821)/SQRT(5+L819)*((5+I821)/(5+J821))</f>
        <v>0.91713780643467646</v>
      </c>
      <c r="M827" s="38"/>
      <c r="N827" s="4" t="s">
        <v>180</v>
      </c>
      <c r="O827" s="44">
        <v>23</v>
      </c>
      <c r="P827" s="45"/>
      <c r="Q827" s="4" t="s">
        <v>181</v>
      </c>
      <c r="R827" s="14">
        <f>SQRT(5+R821)/SQRT(5+R819)*((5+O821)/(5+P821))</f>
        <v>0.72756960167572271</v>
      </c>
      <c r="S827" s="38"/>
      <c r="T827" s="4" t="s">
        <v>180</v>
      </c>
      <c r="U827" s="44">
        <v>16</v>
      </c>
      <c r="V827" s="45"/>
      <c r="W827" s="4" t="s">
        <v>181</v>
      </c>
      <c r="X827" s="14">
        <f>SQRT(5+X821)/SQRT(5+X819)*((5+U821)/(5+V821))</f>
        <v>0.61020891324976834</v>
      </c>
    </row>
    <row r="828" spans="2:24" ht="15" customHeight="1" x14ac:dyDescent="0.25">
      <c r="B828" s="2" t="s">
        <v>161</v>
      </c>
      <c r="C828" s="6">
        <f>(100*F825)/(1+F825)</f>
        <v>48.425534744276355</v>
      </c>
      <c r="D828" s="7">
        <f>100-C828</f>
        <v>51.574465255723645</v>
      </c>
      <c r="E828" s="2" t="s">
        <v>130</v>
      </c>
      <c r="F828" s="7">
        <f>(C828+D830)/2</f>
        <v>55.424324891550043</v>
      </c>
      <c r="G828" s="38"/>
      <c r="H828" s="2" t="s">
        <v>161</v>
      </c>
      <c r="I828" s="6">
        <f>(100*L825)/(1+L825)</f>
        <v>50</v>
      </c>
      <c r="J828" s="7">
        <f>100-I828</f>
        <v>50</v>
      </c>
      <c r="K828" s="2" t="s">
        <v>130</v>
      </c>
      <c r="L828" s="7">
        <f>(I828+J830)/2</f>
        <v>51.080545609282822</v>
      </c>
      <c r="M828" s="38"/>
      <c r="N828" s="2" t="s">
        <v>161</v>
      </c>
      <c r="O828" s="6">
        <f>(100*R825)/(1+R825)</f>
        <v>56.346210079670627</v>
      </c>
      <c r="P828" s="7">
        <f>100-O828</f>
        <v>43.653789920329373</v>
      </c>
      <c r="Q828" s="2" t="s">
        <v>130</v>
      </c>
      <c r="R828" s="7">
        <f>(O828+P830)/2</f>
        <v>57.11549899693005</v>
      </c>
      <c r="S828" s="38"/>
      <c r="T828" s="2" t="s">
        <v>161</v>
      </c>
      <c r="U828" s="6">
        <f>(100*X825)/(1+X825)</f>
        <v>73.338918181148131</v>
      </c>
      <c r="V828" s="7">
        <f>100-U828</f>
        <v>26.661081818851869</v>
      </c>
      <c r="W828" s="2" t="s">
        <v>130</v>
      </c>
      <c r="X828" s="7">
        <f>(U828+V830)/2</f>
        <v>67.721330427622263</v>
      </c>
    </row>
    <row r="829" spans="2:24" ht="15" customHeight="1" x14ac:dyDescent="0.25">
      <c r="B829" s="3" t="s">
        <v>162</v>
      </c>
      <c r="C829" s="8">
        <f>(100*F826)/(1+F826)</f>
        <v>59.378643605555673</v>
      </c>
      <c r="D829" s="9">
        <f t="shared" ref="D829:D830" si="311">100-C829</f>
        <v>40.621356394444327</v>
      </c>
      <c r="E829" s="3" t="s">
        <v>131</v>
      </c>
      <c r="F829" s="9">
        <f>(D828+C829)/2</f>
        <v>55.476554430639659</v>
      </c>
      <c r="G829" s="38"/>
      <c r="H829" s="3" t="s">
        <v>162</v>
      </c>
      <c r="I829" s="8">
        <f>(100*L826)/(1+L826)</f>
        <v>55.596506301891544</v>
      </c>
      <c r="J829" s="9">
        <f t="shared" ref="J829:J830" si="312">100-I829</f>
        <v>44.403493698108456</v>
      </c>
      <c r="K829" s="3" t="s">
        <v>131</v>
      </c>
      <c r="L829" s="9">
        <f>(J828+I829)/2</f>
        <v>52.798253150945769</v>
      </c>
      <c r="M829" s="38"/>
      <c r="N829" s="3" t="s">
        <v>162</v>
      </c>
      <c r="O829" s="8">
        <f>(100*R826)/(1+R826)</f>
        <v>59.305147818857627</v>
      </c>
      <c r="P829" s="9">
        <f t="shared" ref="P829:P830" si="313">100-O829</f>
        <v>40.694852181142373</v>
      </c>
      <c r="Q829" s="3" t="s">
        <v>131</v>
      </c>
      <c r="R829" s="9">
        <f>(P828+O829)/2</f>
        <v>51.479468869593504</v>
      </c>
      <c r="S829" s="38"/>
      <c r="T829" s="3" t="s">
        <v>162</v>
      </c>
      <c r="U829" s="8">
        <f>(100*X826)/(1+X826)</f>
        <v>47.48513504321361</v>
      </c>
      <c r="V829" s="9">
        <f t="shared" ref="V829:V830" si="314">100-U829</f>
        <v>52.51486495678639</v>
      </c>
      <c r="W829" s="3" t="s">
        <v>131</v>
      </c>
      <c r="X829" s="9">
        <f>(V828+U829)/2</f>
        <v>37.073108431032736</v>
      </c>
    </row>
    <row r="830" spans="2:24" ht="15" customHeight="1" x14ac:dyDescent="0.25">
      <c r="B830" s="4" t="s">
        <v>132</v>
      </c>
      <c r="C830" s="10">
        <f>(100*F827)/(1+F827)</f>
        <v>37.576884961176269</v>
      </c>
      <c r="D830" s="11">
        <f t="shared" si="311"/>
        <v>62.423115038823731</v>
      </c>
      <c r="E830" s="4" t="s">
        <v>133</v>
      </c>
      <c r="F830" s="11">
        <f>(D829+C830)/2</f>
        <v>39.099120677810298</v>
      </c>
      <c r="G830" s="38"/>
      <c r="H830" s="4" t="s">
        <v>132</v>
      </c>
      <c r="I830" s="10">
        <f>(100*L827)/(1+L827)</f>
        <v>47.838908781434355</v>
      </c>
      <c r="J830" s="11">
        <f t="shared" si="312"/>
        <v>52.161091218565645</v>
      </c>
      <c r="K830" s="4" t="s">
        <v>133</v>
      </c>
      <c r="L830" s="11">
        <f>(J829+I830)/2</f>
        <v>46.121201239771409</v>
      </c>
      <c r="M830" s="38"/>
      <c r="N830" s="4" t="s">
        <v>132</v>
      </c>
      <c r="O830" s="10">
        <f>(100*R827)/(1+R827)</f>
        <v>42.115212085810526</v>
      </c>
      <c r="P830" s="11">
        <f t="shared" si="313"/>
        <v>57.884787914189474</v>
      </c>
      <c r="Q830" s="4" t="s">
        <v>133</v>
      </c>
      <c r="R830" s="11">
        <f>(P829+O830)/2</f>
        <v>41.405032133476453</v>
      </c>
      <c r="S830" s="38"/>
      <c r="T830" s="4" t="s">
        <v>132</v>
      </c>
      <c r="U830" s="10">
        <f>(100*X827)/(1+X827)</f>
        <v>37.896257325903612</v>
      </c>
      <c r="V830" s="11">
        <f t="shared" si="314"/>
        <v>62.103742674096388</v>
      </c>
      <c r="W830" s="4" t="s">
        <v>133</v>
      </c>
      <c r="X830" s="11">
        <f>(V829+U830)/2</f>
        <v>45.205561141345001</v>
      </c>
    </row>
    <row r="831" spans="2:24" ht="15" customHeight="1" x14ac:dyDescent="0.25">
      <c r="B831" s="46" t="s">
        <v>134</v>
      </c>
      <c r="C831" s="49">
        <f>SUM(C819:D821, C825:C827)</f>
        <v>153</v>
      </c>
      <c r="D831" s="50"/>
      <c r="E831" s="5" t="s">
        <v>135</v>
      </c>
      <c r="F831" s="15">
        <f>SQRT(((50-D828)^2+(50-D829)^2+(50-D830)^2)/2)</f>
        <v>11.062813475544084</v>
      </c>
      <c r="G831" s="38"/>
      <c r="H831" s="46" t="s">
        <v>134</v>
      </c>
      <c r="I831" s="49">
        <f>SUM(I819:J821, I825:I827)</f>
        <v>87</v>
      </c>
      <c r="J831" s="50"/>
      <c r="K831" s="5" t="s">
        <v>135</v>
      </c>
      <c r="L831" s="15">
        <f>SQRT(((50-J828)^2+(50-J829)^2+(50-J830)^2)/2)</f>
        <v>4.2421219950676408</v>
      </c>
      <c r="M831" s="38"/>
      <c r="N831" s="46" t="s">
        <v>134</v>
      </c>
      <c r="O831" s="49">
        <f>SUM(O819:P821, O825:O827)</f>
        <v>716</v>
      </c>
      <c r="P831" s="50"/>
      <c r="Q831" s="5" t="s">
        <v>135</v>
      </c>
      <c r="R831" s="15">
        <f>SQRT(((50-P828)^2+(50-P829)^2+(50-P830)^2)/2)</f>
        <v>9.721883530413546</v>
      </c>
      <c r="S831" s="38"/>
      <c r="T831" s="46" t="s">
        <v>134</v>
      </c>
      <c r="U831" s="49">
        <f>SUM(U819:V821, U825:U827)</f>
        <v>257</v>
      </c>
      <c r="V831" s="50"/>
      <c r="W831" s="5" t="s">
        <v>135</v>
      </c>
      <c r="X831" s="15">
        <f>SQRT(((50-V828)^2+(50-V829)^2+(50-V830)^2)/2)</f>
        <v>18.675254139340929</v>
      </c>
    </row>
    <row r="832" spans="2:24" ht="15" customHeight="1" x14ac:dyDescent="0.25">
      <c r="B832" s="47"/>
      <c r="C832" s="51"/>
      <c r="D832" s="52"/>
      <c r="E832" s="5" t="s">
        <v>136</v>
      </c>
      <c r="F832" s="15">
        <f>SQRT(((50-F828)^2+(50-F829)^2+(50-F830)^2)/2)</f>
        <v>9.4404745367431424</v>
      </c>
      <c r="G832" s="38"/>
      <c r="H832" s="47"/>
      <c r="I832" s="51"/>
      <c r="J832" s="52"/>
      <c r="K832" s="5" t="s">
        <v>136</v>
      </c>
      <c r="L832" s="15">
        <f>SQRT(((50-L828)^2+(50-L829)^2+(50-L830)^2)/2)</f>
        <v>3.4671947834574541</v>
      </c>
      <c r="M832" s="38"/>
      <c r="N832" s="47"/>
      <c r="O832" s="51"/>
      <c r="P832" s="52"/>
      <c r="Q832" s="5" t="s">
        <v>136</v>
      </c>
      <c r="R832" s="15">
        <f>SQRT(((50-R828)^2+(50-R829)^2+(50-R830)^2)/2)</f>
        <v>7.9590397265619037</v>
      </c>
      <c r="S832" s="38"/>
      <c r="T832" s="47"/>
      <c r="U832" s="51"/>
      <c r="V832" s="52"/>
      <c r="W832" s="5" t="s">
        <v>136</v>
      </c>
      <c r="X832" s="15">
        <f>SQRT(((50-X828)^2+(50-X829)^2+(50-X830)^2)/2)</f>
        <v>15.87666088524581</v>
      </c>
    </row>
    <row r="833" spans="2:24" ht="15" customHeight="1" x14ac:dyDescent="0.25">
      <c r="B833" s="48"/>
      <c r="C833" s="53"/>
      <c r="D833" s="54"/>
      <c r="E833" s="5" t="s">
        <v>137</v>
      </c>
      <c r="F833" s="15">
        <f>SQRT(((2*F831^2)+(2*F832^2))/4)</f>
        <v>10.283686145385209</v>
      </c>
      <c r="G833" s="38"/>
      <c r="H833" s="48"/>
      <c r="I833" s="53"/>
      <c r="J833" s="54"/>
      <c r="K833" s="5" t="s">
        <v>137</v>
      </c>
      <c r="L833" s="15">
        <f>SQRT(((2*L831^2)+(2*L832^2))/4)</f>
        <v>3.8740830326330928</v>
      </c>
      <c r="M833" s="38"/>
      <c r="N833" s="48"/>
      <c r="O833" s="53"/>
      <c r="P833" s="54"/>
      <c r="Q833" s="5" t="s">
        <v>137</v>
      </c>
      <c r="R833" s="15">
        <f>SQRT(((2*R831^2)+(2*R832^2))/4)</f>
        <v>8.8842932399802272</v>
      </c>
      <c r="S833" s="38"/>
      <c r="T833" s="48"/>
      <c r="U833" s="53"/>
      <c r="V833" s="54"/>
      <c r="W833" s="5" t="s">
        <v>137</v>
      </c>
      <c r="X833" s="15">
        <f>SQRT(((2*X831^2)+(2*X832^2))/4)</f>
        <v>17.332534119886578</v>
      </c>
    </row>
    <row r="835" spans="2:24" ht="15" customHeight="1" x14ac:dyDescent="0.25">
      <c r="B835" s="39" t="s">
        <v>428</v>
      </c>
      <c r="C835" s="39"/>
      <c r="D835" s="39"/>
      <c r="E835" s="39"/>
      <c r="F835" s="39"/>
      <c r="G835" s="38"/>
      <c r="H835" s="39" t="s">
        <v>430</v>
      </c>
      <c r="I835" s="39"/>
      <c r="J835" s="39"/>
      <c r="K835" s="39"/>
      <c r="L835" s="39"/>
      <c r="M835" s="38"/>
      <c r="N835" s="39" t="s">
        <v>435</v>
      </c>
      <c r="O835" s="39"/>
      <c r="P835" s="39"/>
      <c r="Q835" s="39"/>
      <c r="R835" s="39"/>
      <c r="S835" s="38"/>
      <c r="T835" s="39" t="s">
        <v>436</v>
      </c>
      <c r="U835" s="39"/>
      <c r="V835" s="39"/>
      <c r="W835" s="39"/>
      <c r="X835" s="39"/>
    </row>
    <row r="836" spans="2:24" ht="15" customHeight="1" x14ac:dyDescent="0.25">
      <c r="B836" s="2" t="s">
        <v>112</v>
      </c>
      <c r="C836" s="33">
        <v>11</v>
      </c>
      <c r="D836" s="34">
        <v>15</v>
      </c>
      <c r="E836" s="2" t="s">
        <v>113</v>
      </c>
      <c r="F836" s="16">
        <f>C836+D836+C838+D838+C842*2</f>
        <v>45</v>
      </c>
      <c r="G836" s="38"/>
      <c r="H836" s="2" t="s">
        <v>112</v>
      </c>
      <c r="I836" s="33">
        <f>'Lesser than 50'!O360+Official!C836+'Lesser than 50'!U360</f>
        <v>16</v>
      </c>
      <c r="J836" s="34">
        <f>'Lesser than 50'!P360+Official!D836+'Lesser than 50'!V360</f>
        <v>22</v>
      </c>
      <c r="K836" s="2" t="s">
        <v>113</v>
      </c>
      <c r="L836" s="16">
        <f>I836+J836+I838+J838+I842*2</f>
        <v>96</v>
      </c>
      <c r="M836" s="38"/>
      <c r="N836" s="2" t="s">
        <v>112</v>
      </c>
      <c r="O836" s="33">
        <v>29</v>
      </c>
      <c r="P836" s="34">
        <v>26</v>
      </c>
      <c r="Q836" s="2" t="s">
        <v>113</v>
      </c>
      <c r="R836" s="16">
        <f>O836+P836+O838+P838+O842*2</f>
        <v>122</v>
      </c>
      <c r="S836" s="38"/>
      <c r="T836" s="2" t="s">
        <v>112</v>
      </c>
      <c r="U836" s="33">
        <f>'Lesser than 50'!U377+Official!O836</f>
        <v>40</v>
      </c>
      <c r="V836" s="34">
        <f>'Lesser than 50'!V377+Official!P836</f>
        <v>28</v>
      </c>
      <c r="W836" s="2" t="s">
        <v>113</v>
      </c>
      <c r="X836" s="16">
        <f>U836+V836+U838+V838+U842*2</f>
        <v>154</v>
      </c>
    </row>
    <row r="837" spans="2:24" ht="15" customHeight="1" x14ac:dyDescent="0.25">
      <c r="B837" s="3" t="s">
        <v>114</v>
      </c>
      <c r="C837" s="35">
        <v>9</v>
      </c>
      <c r="D837" s="36">
        <v>9</v>
      </c>
      <c r="E837" s="3" t="s">
        <v>115</v>
      </c>
      <c r="F837" s="17">
        <f>SUM(C836:D837)+C843*2</f>
        <v>62</v>
      </c>
      <c r="G837" s="38"/>
      <c r="H837" s="3" t="s">
        <v>114</v>
      </c>
      <c r="I837" s="35">
        <f>'Lesser than 50'!O361+Official!C837+'Lesser than 50'!U361</f>
        <v>11</v>
      </c>
      <c r="J837" s="36">
        <f>'Lesser than 50'!P361+Official!D837+'Lesser than 50'!V361</f>
        <v>15</v>
      </c>
      <c r="K837" s="3" t="s">
        <v>115</v>
      </c>
      <c r="L837" s="17">
        <f>SUM(I836:J837)+I843*2</f>
        <v>98</v>
      </c>
      <c r="M837" s="38"/>
      <c r="N837" s="3" t="s">
        <v>114</v>
      </c>
      <c r="O837" s="35">
        <v>23</v>
      </c>
      <c r="P837" s="36">
        <v>14</v>
      </c>
      <c r="Q837" s="3" t="s">
        <v>115</v>
      </c>
      <c r="R837" s="17">
        <f>SUM(O836:P837)+O843*2</f>
        <v>138</v>
      </c>
      <c r="S837" s="38"/>
      <c r="T837" s="3" t="s">
        <v>114</v>
      </c>
      <c r="U837" s="35">
        <f>'Lesser than 50'!U378+Official!O837</f>
        <v>26</v>
      </c>
      <c r="V837" s="36">
        <f>'Lesser than 50'!V378+Official!P837</f>
        <v>17</v>
      </c>
      <c r="W837" s="3" t="s">
        <v>115</v>
      </c>
      <c r="X837" s="17">
        <f>SUM(U836:V837)+U843*2</f>
        <v>161</v>
      </c>
    </row>
    <row r="838" spans="2:24" ht="15" customHeight="1" x14ac:dyDescent="0.25">
      <c r="B838" s="4" t="s">
        <v>116</v>
      </c>
      <c r="C838" s="31">
        <v>6</v>
      </c>
      <c r="D838" s="32">
        <v>7</v>
      </c>
      <c r="E838" s="4" t="s">
        <v>117</v>
      </c>
      <c r="F838" s="18">
        <f>SUM(C837:D838)+C844*2</f>
        <v>39</v>
      </c>
      <c r="G838" s="38"/>
      <c r="H838" s="4" t="s">
        <v>116</v>
      </c>
      <c r="I838" s="31">
        <f>'Lesser than 50'!O362+Official!C838+'Lesser than 50'!U362</f>
        <v>13</v>
      </c>
      <c r="J838" s="32">
        <f>'Lesser than 50'!P362+Official!D838+'Lesser than 50'!V362</f>
        <v>15</v>
      </c>
      <c r="K838" s="4" t="s">
        <v>117</v>
      </c>
      <c r="L838" s="18">
        <f>SUM(I837:J838)+I844*2</f>
        <v>72</v>
      </c>
      <c r="M838" s="38"/>
      <c r="N838" s="4" t="s">
        <v>116</v>
      </c>
      <c r="O838" s="31">
        <v>19</v>
      </c>
      <c r="P838" s="32">
        <v>14</v>
      </c>
      <c r="Q838" s="4" t="s">
        <v>117</v>
      </c>
      <c r="R838" s="18">
        <f>SUM(O837:P838)+O844*2</f>
        <v>76</v>
      </c>
      <c r="S838" s="38"/>
      <c r="T838" s="4" t="s">
        <v>116</v>
      </c>
      <c r="U838" s="31">
        <f>'Lesser than 50'!U379+Official!O838</f>
        <v>23</v>
      </c>
      <c r="V838" s="32">
        <f>'Lesser than 50'!V379+Official!P838</f>
        <v>15</v>
      </c>
      <c r="W838" s="4" t="s">
        <v>117</v>
      </c>
      <c r="X838" s="18">
        <f>SUM(U837:V838)+U844*2</f>
        <v>91</v>
      </c>
    </row>
    <row r="839" spans="2:24" ht="15" customHeight="1" x14ac:dyDescent="0.25">
      <c r="B839" s="2" t="s">
        <v>118</v>
      </c>
      <c r="C839" s="6">
        <f>C836/(C836+D836)*100</f>
        <v>42.307692307692307</v>
      </c>
      <c r="D839" s="7">
        <f>D836/(C836+D836)*100</f>
        <v>57.692307692307686</v>
      </c>
      <c r="E839" s="2" t="s">
        <v>119</v>
      </c>
      <c r="F839" s="12">
        <f>F836/SUM(F836:F838)*100</f>
        <v>30.82191780821918</v>
      </c>
      <c r="G839" s="38"/>
      <c r="H839" s="2" t="s">
        <v>118</v>
      </c>
      <c r="I839" s="6">
        <f>I836/(I836+J836)*100</f>
        <v>42.105263157894733</v>
      </c>
      <c r="J839" s="7">
        <f>J836/(I836+J836)*100</f>
        <v>57.894736842105267</v>
      </c>
      <c r="K839" s="2" t="s">
        <v>119</v>
      </c>
      <c r="L839" s="12">
        <f>L836/SUM(L836:L838)*100</f>
        <v>36.090225563909769</v>
      </c>
      <c r="M839" s="38"/>
      <c r="N839" s="2" t="s">
        <v>118</v>
      </c>
      <c r="O839" s="6">
        <f>O836/(O836+P836)*100</f>
        <v>52.72727272727272</v>
      </c>
      <c r="P839" s="7">
        <f>P836/(O836+P836)*100</f>
        <v>47.272727272727273</v>
      </c>
      <c r="Q839" s="2" t="s">
        <v>119</v>
      </c>
      <c r="R839" s="12">
        <f>R836/SUM(R836:R838)*100</f>
        <v>36.30952380952381</v>
      </c>
      <c r="S839" s="38"/>
      <c r="T839" s="2" t="s">
        <v>118</v>
      </c>
      <c r="U839" s="6">
        <f>U836/(U836+V836)*100</f>
        <v>58.82352941176471</v>
      </c>
      <c r="V839" s="7">
        <f>V836/(U836+V836)*100</f>
        <v>41.17647058823529</v>
      </c>
      <c r="W839" s="2" t="s">
        <v>119</v>
      </c>
      <c r="X839" s="12">
        <f>X836/SUM(X836:X838)*100</f>
        <v>37.931034482758619</v>
      </c>
    </row>
    <row r="840" spans="2:24" ht="15" customHeight="1" x14ac:dyDescent="0.25">
      <c r="B840" s="3" t="s">
        <v>120</v>
      </c>
      <c r="C840" s="8">
        <f>C837/(C837+D837)*100</f>
        <v>50</v>
      </c>
      <c r="D840" s="9">
        <f>D837/(C837+D837)*100</f>
        <v>50</v>
      </c>
      <c r="E840" s="3" t="s">
        <v>121</v>
      </c>
      <c r="F840" s="13">
        <f>F837/SUM(F836:F838)*100</f>
        <v>42.465753424657535</v>
      </c>
      <c r="G840" s="38"/>
      <c r="H840" s="3" t="s">
        <v>120</v>
      </c>
      <c r="I840" s="8">
        <f>I837/(I837+J837)*100</f>
        <v>42.307692307692307</v>
      </c>
      <c r="J840" s="9">
        <f>J837/(I837+J837)*100</f>
        <v>57.692307692307686</v>
      </c>
      <c r="K840" s="3" t="s">
        <v>121</v>
      </c>
      <c r="L840" s="13">
        <f>L837/SUM(L836:L838)*100</f>
        <v>36.84210526315789</v>
      </c>
      <c r="M840" s="38"/>
      <c r="N840" s="3" t="s">
        <v>120</v>
      </c>
      <c r="O840" s="8">
        <f>O837/(O837+P837)*100</f>
        <v>62.162162162162161</v>
      </c>
      <c r="P840" s="9">
        <f>P837/(O837+P837)*100</f>
        <v>37.837837837837839</v>
      </c>
      <c r="Q840" s="3" t="s">
        <v>121</v>
      </c>
      <c r="R840" s="13">
        <f>R837/SUM(R836:R838)*100</f>
        <v>41.071428571428569</v>
      </c>
      <c r="S840" s="38"/>
      <c r="T840" s="3" t="s">
        <v>120</v>
      </c>
      <c r="U840" s="8">
        <f>U837/(U837+V837)*100</f>
        <v>60.465116279069761</v>
      </c>
      <c r="V840" s="9">
        <f>V837/(U837+V837)*100</f>
        <v>39.534883720930232</v>
      </c>
      <c r="W840" s="3" t="s">
        <v>121</v>
      </c>
      <c r="X840" s="13">
        <f>X837/SUM(X836:X838)*100</f>
        <v>39.655172413793103</v>
      </c>
    </row>
    <row r="841" spans="2:24" ht="15" customHeight="1" x14ac:dyDescent="0.25">
      <c r="B841" s="4" t="s">
        <v>122</v>
      </c>
      <c r="C841" s="10">
        <f>C838/(C838+D838)*100</f>
        <v>46.153846153846153</v>
      </c>
      <c r="D841" s="11">
        <f>D838/(C838+D838)*100</f>
        <v>53.846153846153847</v>
      </c>
      <c r="E841" s="4" t="s">
        <v>123</v>
      </c>
      <c r="F841" s="14">
        <f>F838/SUM(F836:F838)*100</f>
        <v>26.712328767123289</v>
      </c>
      <c r="G841" s="38"/>
      <c r="H841" s="4" t="s">
        <v>122</v>
      </c>
      <c r="I841" s="10">
        <f>I838/(I838+J838)*100</f>
        <v>46.428571428571431</v>
      </c>
      <c r="J841" s="11">
        <f>J838/(I838+J838)*100</f>
        <v>53.571428571428569</v>
      </c>
      <c r="K841" s="4" t="s">
        <v>123</v>
      </c>
      <c r="L841" s="14">
        <f>L838/SUM(L836:L838)*100</f>
        <v>27.06766917293233</v>
      </c>
      <c r="M841" s="38"/>
      <c r="N841" s="4" t="s">
        <v>122</v>
      </c>
      <c r="O841" s="10">
        <f>O838/(O838+P838)*100</f>
        <v>57.575757575757578</v>
      </c>
      <c r="P841" s="11">
        <f>P838/(O838+P838)*100</f>
        <v>42.424242424242422</v>
      </c>
      <c r="Q841" s="4" t="s">
        <v>123</v>
      </c>
      <c r="R841" s="14">
        <f>R838/SUM(R836:R838)*100</f>
        <v>22.61904761904762</v>
      </c>
      <c r="S841" s="38"/>
      <c r="T841" s="4" t="s">
        <v>122</v>
      </c>
      <c r="U841" s="10">
        <f>U838/(U838+V838)*100</f>
        <v>60.526315789473685</v>
      </c>
      <c r="V841" s="11">
        <f>V838/(U838+V838)*100</f>
        <v>39.473684210526315</v>
      </c>
      <c r="W841" s="4" t="s">
        <v>123</v>
      </c>
      <c r="X841" s="14">
        <f>X838/SUM(X836:X838)*100</f>
        <v>22.413793103448278</v>
      </c>
    </row>
    <row r="842" spans="2:24" ht="15" customHeight="1" x14ac:dyDescent="0.25">
      <c r="B842" s="2" t="s">
        <v>124</v>
      </c>
      <c r="C842" s="40">
        <v>3</v>
      </c>
      <c r="D842" s="41"/>
      <c r="E842" s="2" t="s">
        <v>125</v>
      </c>
      <c r="F842" s="12">
        <f>SQRT(5+F836)/SQRT(5+F837)*((5+C836)/(5+D836))</f>
        <v>0.69109474046508812</v>
      </c>
      <c r="G842" s="38"/>
      <c r="H842" s="2" t="s">
        <v>124</v>
      </c>
      <c r="I842" s="40">
        <f>'Lesser than 50'!O366+Official!C842+'Lesser than 50'!U366</f>
        <v>15</v>
      </c>
      <c r="J842" s="41">
        <f>'Lesser than 50'!P366+Official!D842+'Lesser than 50'!V366</f>
        <v>0</v>
      </c>
      <c r="K842" s="2" t="s">
        <v>125</v>
      </c>
      <c r="L842" s="12">
        <f>SQRT(5+L836)/SQRT(5+L837)*((5+I836)/(5+J836))</f>
        <v>0.77018952044222022</v>
      </c>
      <c r="M842" s="38"/>
      <c r="N842" s="2" t="s">
        <v>124</v>
      </c>
      <c r="O842" s="40">
        <v>17</v>
      </c>
      <c r="P842" s="41"/>
      <c r="Q842" s="2" t="s">
        <v>125</v>
      </c>
      <c r="R842" s="12">
        <f>SQRT(5+R836)/SQRT(5+R837)*((5+O836)/(5+P836))</f>
        <v>1.0335965831143921</v>
      </c>
      <c r="S842" s="38"/>
      <c r="T842" s="2" t="s">
        <v>124</v>
      </c>
      <c r="U842" s="40">
        <f>'Lesser than 50'!U383+Official!O842</f>
        <v>24</v>
      </c>
      <c r="V842" s="41">
        <f>'Lesser than 50'!V383+Official!P842</f>
        <v>0</v>
      </c>
      <c r="W842" s="2" t="s">
        <v>125</v>
      </c>
      <c r="X842" s="12">
        <f>SQRT(5+X836)/SQRT(5+X837)*((5+U836)/(5+V836))</f>
        <v>1.3345753284765431</v>
      </c>
    </row>
    <row r="843" spans="2:24" ht="15" customHeight="1" x14ac:dyDescent="0.25">
      <c r="B843" s="3" t="s">
        <v>126</v>
      </c>
      <c r="C843" s="42">
        <v>9</v>
      </c>
      <c r="D843" s="43"/>
      <c r="E843" s="3" t="s">
        <v>127</v>
      </c>
      <c r="F843" s="13">
        <f>SQRT(5+F837)/SQRT(5+F838)*((5+C837)/(5+D837))</f>
        <v>1.2339883600452934</v>
      </c>
      <c r="G843" s="38"/>
      <c r="H843" s="3" t="s">
        <v>126</v>
      </c>
      <c r="I843" s="42">
        <f>'Lesser than 50'!O367+Official!C843+'Lesser than 50'!U367</f>
        <v>17</v>
      </c>
      <c r="J843" s="43">
        <f>'Lesser than 50'!P367+Official!D843+'Lesser than 50'!V367</f>
        <v>0</v>
      </c>
      <c r="K843" s="3" t="s">
        <v>127</v>
      </c>
      <c r="L843" s="13">
        <f>SQRT(5+L837)/SQRT(5+L838)*((5+I837)/(5+J837))</f>
        <v>0.92525882654741309</v>
      </c>
      <c r="M843" s="38"/>
      <c r="N843" s="3" t="s">
        <v>126</v>
      </c>
      <c r="O843" s="42">
        <v>23</v>
      </c>
      <c r="P843" s="43"/>
      <c r="Q843" s="3" t="s">
        <v>127</v>
      </c>
      <c r="R843" s="13">
        <f>SQRT(5+R837)/SQRT(5+R838)*((5+O837)/(5+P837))</f>
        <v>1.9580777824961353</v>
      </c>
      <c r="S843" s="38"/>
      <c r="T843" s="3" t="s">
        <v>126</v>
      </c>
      <c r="U843" s="42">
        <f>'Lesser than 50'!U384+Official!O843</f>
        <v>25</v>
      </c>
      <c r="V843" s="43">
        <f>'Lesser than 50'!V384+Official!P843</f>
        <v>0</v>
      </c>
      <c r="W843" s="3" t="s">
        <v>127</v>
      </c>
      <c r="X843" s="13">
        <f>SQRT(5+X837)/SQRT(5+X838)*((5+U837)/(5+V837))</f>
        <v>1.8529232915903202</v>
      </c>
    </row>
    <row r="844" spans="2:24" ht="15" customHeight="1" x14ac:dyDescent="0.25">
      <c r="B844" s="4" t="s">
        <v>128</v>
      </c>
      <c r="C844" s="44">
        <v>4</v>
      </c>
      <c r="D844" s="45"/>
      <c r="E844" s="4" t="s">
        <v>129</v>
      </c>
      <c r="F844" s="14">
        <f>SQRT(5+F838)/SQRT(5+F836)*((5+C838)/(5+D838))</f>
        <v>0.85990955596762864</v>
      </c>
      <c r="G844" s="38"/>
      <c r="H844" s="4" t="s">
        <v>128</v>
      </c>
      <c r="I844" s="44">
        <f>'Lesser than 50'!O368+Official!C844+'Lesser than 50'!U368</f>
        <v>9</v>
      </c>
      <c r="J844" s="45">
        <f>'Lesser than 50'!P368+Official!D844+'Lesser than 50'!V368</f>
        <v>0</v>
      </c>
      <c r="K844" s="4" t="s">
        <v>129</v>
      </c>
      <c r="L844" s="14">
        <f>SQRT(5+L838)/SQRT(5+L836)*((5+I838)/(5+J838))</f>
        <v>0.78582743174010394</v>
      </c>
      <c r="M844" s="38"/>
      <c r="N844" s="4" t="s">
        <v>128</v>
      </c>
      <c r="O844" s="44">
        <v>3</v>
      </c>
      <c r="P844" s="45"/>
      <c r="Q844" s="4" t="s">
        <v>129</v>
      </c>
      <c r="R844" s="14">
        <f>SQRT(5+R838)/SQRT(5+R836)*((5+O838)/(5+P838))</f>
        <v>1.008784242283582</v>
      </c>
      <c r="S844" s="38"/>
      <c r="T844" s="4" t="s">
        <v>128</v>
      </c>
      <c r="U844" s="44">
        <f>'Lesser than 50'!U385+Official!O844</f>
        <v>5</v>
      </c>
      <c r="V844" s="45">
        <f>'Lesser than 50'!V385+Official!P844</f>
        <v>0</v>
      </c>
      <c r="W844" s="4" t="s">
        <v>129</v>
      </c>
      <c r="X844" s="14">
        <f>SQRT(5+X838)/SQRT(5+X836)*((5+U838)/(5+V838))</f>
        <v>1.0878401658401358</v>
      </c>
    </row>
    <row r="845" spans="2:24" ht="15" customHeight="1" x14ac:dyDescent="0.25">
      <c r="B845" s="2" t="s">
        <v>112</v>
      </c>
      <c r="C845" s="6">
        <f>(100*F842)/(1+F842)</f>
        <v>40.866707460459722</v>
      </c>
      <c r="D845" s="7">
        <f>100-C845</f>
        <v>59.133292539540278</v>
      </c>
      <c r="E845" s="2" t="s">
        <v>130</v>
      </c>
      <c r="F845" s="7">
        <f>(C845+D847)/2</f>
        <v>47.316381369704089</v>
      </c>
      <c r="G845" s="38"/>
      <c r="H845" s="2" t="s">
        <v>112</v>
      </c>
      <c r="I845" s="6">
        <f>(100*L842)/(1+L842)</f>
        <v>43.508873572464438</v>
      </c>
      <c r="J845" s="7">
        <f>100-I845</f>
        <v>56.491126427535562</v>
      </c>
      <c r="K845" s="2" t="s">
        <v>130</v>
      </c>
      <c r="L845" s="7">
        <f>(I845+J847)/2</f>
        <v>49.752662768952277</v>
      </c>
      <c r="M845" s="38"/>
      <c r="N845" s="2" t="s">
        <v>112</v>
      </c>
      <c r="O845" s="6">
        <f>(100*R842)/(1+R842)</f>
        <v>50.826038541600518</v>
      </c>
      <c r="P845" s="7">
        <f>100-O845</f>
        <v>49.173961458399482</v>
      </c>
      <c r="Q845" s="2" t="s">
        <v>130</v>
      </c>
      <c r="R845" s="7">
        <f>(O845+P847)/2</f>
        <v>50.30369640154084</v>
      </c>
      <c r="S845" s="38"/>
      <c r="T845" s="2" t="s">
        <v>161</v>
      </c>
      <c r="U845" s="6">
        <f>(100*X842)/(1+X842)</f>
        <v>57.165657162471483</v>
      </c>
      <c r="V845" s="7">
        <f>100-U845</f>
        <v>42.834342837528517</v>
      </c>
      <c r="W845" s="2" t="s">
        <v>130</v>
      </c>
      <c r="X845" s="7">
        <f>(U845+V847)/2</f>
        <v>52.531021943001186</v>
      </c>
    </row>
    <row r="846" spans="2:24" ht="15" customHeight="1" x14ac:dyDescent="0.25">
      <c r="B846" s="3" t="s">
        <v>162</v>
      </c>
      <c r="C846" s="8">
        <f>(100*F843)/(1+F843)</f>
        <v>55.237009382639521</v>
      </c>
      <c r="D846" s="9">
        <f t="shared" ref="D846:D847" si="315">100-C846</f>
        <v>44.762990617360479</v>
      </c>
      <c r="E846" s="3" t="s">
        <v>131</v>
      </c>
      <c r="F846" s="9">
        <f>(D845+C846)/2</f>
        <v>57.185150961089903</v>
      </c>
      <c r="G846" s="38"/>
      <c r="H846" s="3" t="s">
        <v>162</v>
      </c>
      <c r="I846" s="8">
        <f>(100*L843)/(1+L843)</f>
        <v>48.058931806415323</v>
      </c>
      <c r="J846" s="9">
        <f t="shared" ref="J846:J847" si="316">100-I846</f>
        <v>51.941068193584677</v>
      </c>
      <c r="K846" s="3" t="s">
        <v>131</v>
      </c>
      <c r="L846" s="9">
        <f>(J845+I846)/2</f>
        <v>52.275029116975446</v>
      </c>
      <c r="M846" s="38"/>
      <c r="N846" s="3" t="s">
        <v>162</v>
      </c>
      <c r="O846" s="8">
        <f>(100*R843)/(1+R843)</f>
        <v>66.194262844698997</v>
      </c>
      <c r="P846" s="9">
        <f t="shared" ref="P846:P847" si="317">100-O846</f>
        <v>33.805737155301003</v>
      </c>
      <c r="Q846" s="3" t="s">
        <v>131</v>
      </c>
      <c r="R846" s="9">
        <f>(P845+O846)/2</f>
        <v>57.684112151549243</v>
      </c>
      <c r="S846" s="38"/>
      <c r="T846" s="3" t="s">
        <v>162</v>
      </c>
      <c r="U846" s="8">
        <f>(100*X843)/(1+X843)</f>
        <v>64.948233871280678</v>
      </c>
      <c r="V846" s="9">
        <f t="shared" ref="V846:V847" si="318">100-U846</f>
        <v>35.051766128719322</v>
      </c>
      <c r="W846" s="3" t="s">
        <v>131</v>
      </c>
      <c r="X846" s="9">
        <f>(V845+U846)/2</f>
        <v>53.891288354404594</v>
      </c>
    </row>
    <row r="847" spans="2:24" ht="15" customHeight="1" x14ac:dyDescent="0.25">
      <c r="B847" s="4" t="s">
        <v>132</v>
      </c>
      <c r="C847" s="10">
        <f>(100*F844)/(1+F844)</f>
        <v>46.233944721051543</v>
      </c>
      <c r="D847" s="11">
        <f t="shared" si="315"/>
        <v>53.766055278948457</v>
      </c>
      <c r="E847" s="4" t="s">
        <v>133</v>
      </c>
      <c r="F847" s="11">
        <f>(D846+C847)/2</f>
        <v>45.498467669206008</v>
      </c>
      <c r="G847" s="38"/>
      <c r="H847" s="4" t="s">
        <v>132</v>
      </c>
      <c r="I847" s="10">
        <f>(100*L844)/(1+L844)</f>
        <v>44.003548034559891</v>
      </c>
      <c r="J847" s="11">
        <f t="shared" si="316"/>
        <v>55.996451965440109</v>
      </c>
      <c r="K847" s="4" t="s">
        <v>133</v>
      </c>
      <c r="L847" s="11">
        <f>(J846+I847)/2</f>
        <v>47.972308114072284</v>
      </c>
      <c r="M847" s="38"/>
      <c r="N847" s="4" t="s">
        <v>132</v>
      </c>
      <c r="O847" s="10">
        <f>(100*R844)/(1+R844)</f>
        <v>50.218645738518838</v>
      </c>
      <c r="P847" s="11">
        <f t="shared" si="317"/>
        <v>49.781354261481162</v>
      </c>
      <c r="Q847" s="4" t="s">
        <v>133</v>
      </c>
      <c r="R847" s="11">
        <f>(P846+O847)/2</f>
        <v>42.012191446909924</v>
      </c>
      <c r="S847" s="38"/>
      <c r="T847" s="4" t="s">
        <v>132</v>
      </c>
      <c r="U847" s="10">
        <f>(100*X844)/(1+X844)</f>
        <v>52.103613276469112</v>
      </c>
      <c r="V847" s="11">
        <f t="shared" si="318"/>
        <v>47.896386723530888</v>
      </c>
      <c r="W847" s="4" t="s">
        <v>133</v>
      </c>
      <c r="X847" s="11">
        <f>(V846+U847)/2</f>
        <v>43.577689702594213</v>
      </c>
    </row>
    <row r="848" spans="2:24" ht="15" customHeight="1" x14ac:dyDescent="0.25">
      <c r="B848" s="46" t="s">
        <v>134</v>
      </c>
      <c r="C848" s="49">
        <f>SUM(C836:D838, C842:C844)</f>
        <v>73</v>
      </c>
      <c r="D848" s="50"/>
      <c r="E848" s="5" t="s">
        <v>135</v>
      </c>
      <c r="F848" s="15">
        <f>SQRT(((50-D845)^2+(50-D846)^2+(50-D847)^2)/2)</f>
        <v>7.9065312321767252</v>
      </c>
      <c r="G848" s="38"/>
      <c r="H848" s="46" t="s">
        <v>134</v>
      </c>
      <c r="I848" s="49">
        <f>SUM(I836:J838, I842:I844)</f>
        <v>133</v>
      </c>
      <c r="J848" s="50"/>
      <c r="K848" s="5" t="s">
        <v>135</v>
      </c>
      <c r="L848" s="15">
        <f>SQRT(((50-J845)^2+(50-J846)^2+(50-J847)^2)/2)</f>
        <v>6.3976520772947323</v>
      </c>
      <c r="M848" s="38"/>
      <c r="N848" s="46" t="s">
        <v>134</v>
      </c>
      <c r="O848" s="49">
        <f>SUM(O836:P838, O842:O844)</f>
        <v>168</v>
      </c>
      <c r="P848" s="50"/>
      <c r="Q848" s="5" t="s">
        <v>135</v>
      </c>
      <c r="R848" s="15">
        <f>SQRT(((50-P845)^2+(50-P846)^2+(50-P847)^2)/2)</f>
        <v>11.46700254457067</v>
      </c>
      <c r="S848" s="38"/>
      <c r="T848" s="46" t="s">
        <v>134</v>
      </c>
      <c r="U848" s="49">
        <f>SUM(U836:V838, U842:U844)</f>
        <v>203</v>
      </c>
      <c r="V848" s="50"/>
      <c r="W848" s="5" t="s">
        <v>135</v>
      </c>
      <c r="X848" s="15">
        <f>SQRT(((50-V845)^2+(50-V846)^2+(50-V847)^2)/2)</f>
        <v>11.815699878922089</v>
      </c>
    </row>
    <row r="849" spans="2:24" ht="15" customHeight="1" x14ac:dyDescent="0.25">
      <c r="B849" s="47"/>
      <c r="C849" s="51"/>
      <c r="D849" s="52"/>
      <c r="E849" s="5" t="s">
        <v>136</v>
      </c>
      <c r="F849" s="15">
        <f>SQRT(((50-F845)^2+(50-F846)^2+(50-F847)^2)/2)</f>
        <v>6.2885609089721806</v>
      </c>
      <c r="G849" s="38"/>
      <c r="H849" s="47"/>
      <c r="I849" s="51"/>
      <c r="J849" s="52"/>
      <c r="K849" s="5" t="s">
        <v>136</v>
      </c>
      <c r="L849" s="15">
        <f>SQRT(((50-L845)^2+(50-L846)^2+(50-L847)^2)/2)</f>
        <v>2.1619976379734474</v>
      </c>
      <c r="M849" s="38"/>
      <c r="N849" s="47"/>
      <c r="O849" s="51"/>
      <c r="P849" s="52"/>
      <c r="Q849" s="5" t="s">
        <v>136</v>
      </c>
      <c r="R849" s="15">
        <f>SQRT(((50-R845)^2+(50-R846)^2+(50-R847)^2)/2)</f>
        <v>7.8403729676181406</v>
      </c>
      <c r="S849" s="38"/>
      <c r="T849" s="47"/>
      <c r="U849" s="51"/>
      <c r="V849" s="52"/>
      <c r="W849" s="5" t="s">
        <v>136</v>
      </c>
      <c r="X849" s="15">
        <f>SQRT(((50-X845)^2+(50-X846)^2+(50-X847)^2)/2)</f>
        <v>5.6033144963156722</v>
      </c>
    </row>
    <row r="850" spans="2:24" ht="15" customHeight="1" x14ac:dyDescent="0.25">
      <c r="B850" s="48"/>
      <c r="C850" s="53"/>
      <c r="D850" s="54"/>
      <c r="E850" s="5" t="s">
        <v>137</v>
      </c>
      <c r="F850" s="15">
        <f>SQRT(((2*F848^2)+(2*F849^2))/4)</f>
        <v>7.1435017474358826</v>
      </c>
      <c r="G850" s="38"/>
      <c r="H850" s="48"/>
      <c r="I850" s="53"/>
      <c r="J850" s="54"/>
      <c r="K850" s="5" t="s">
        <v>137</v>
      </c>
      <c r="L850" s="15">
        <f>SQRT(((2*L848^2)+(2*L849^2))/4)</f>
        <v>4.775153708977145</v>
      </c>
      <c r="M850" s="38"/>
      <c r="N850" s="48"/>
      <c r="O850" s="53"/>
      <c r="P850" s="54"/>
      <c r="Q850" s="5" t="s">
        <v>137</v>
      </c>
      <c r="R850" s="15">
        <f>SQRT(((2*R848^2)+(2*R849^2))/4)</f>
        <v>9.8225148416418158</v>
      </c>
      <c r="S850" s="38"/>
      <c r="T850" s="48"/>
      <c r="U850" s="53"/>
      <c r="V850" s="54"/>
      <c r="W850" s="5" t="s">
        <v>137</v>
      </c>
      <c r="X850" s="15">
        <f>SQRT(((2*X848^2)+(2*X849^2))/4)</f>
        <v>9.2468345116959032</v>
      </c>
    </row>
    <row r="852" spans="2:24" ht="15" customHeight="1" x14ac:dyDescent="0.25">
      <c r="B852" s="39" t="s">
        <v>437</v>
      </c>
      <c r="C852" s="39"/>
      <c r="D852" s="39"/>
      <c r="E852" s="39"/>
      <c r="F852" s="39"/>
      <c r="G852" s="38"/>
      <c r="H852" s="39" t="s">
        <v>438</v>
      </c>
      <c r="I852" s="39"/>
      <c r="J852" s="39"/>
      <c r="K852" s="39"/>
      <c r="L852" s="39"/>
      <c r="M852" s="38"/>
      <c r="N852" s="39" t="s">
        <v>439</v>
      </c>
      <c r="O852" s="39"/>
      <c r="P852" s="39"/>
      <c r="Q852" s="39"/>
      <c r="R852" s="39"/>
      <c r="S852" s="38"/>
      <c r="T852" s="39" t="s">
        <v>440</v>
      </c>
      <c r="U852" s="39"/>
      <c r="V852" s="39"/>
      <c r="W852" s="39"/>
      <c r="X852" s="39"/>
    </row>
    <row r="853" spans="2:24" ht="15" customHeight="1" x14ac:dyDescent="0.25">
      <c r="B853" s="2" t="s">
        <v>112</v>
      </c>
      <c r="C853" s="33">
        <v>20</v>
      </c>
      <c r="D853" s="34">
        <v>29</v>
      </c>
      <c r="E853" s="2" t="s">
        <v>113</v>
      </c>
      <c r="F853" s="16">
        <f>C853+D853+C855+D855+C859*2</f>
        <v>89</v>
      </c>
      <c r="G853" s="38"/>
      <c r="H853" s="2" t="s">
        <v>112</v>
      </c>
      <c r="I853" s="33">
        <v>39</v>
      </c>
      <c r="J853" s="34">
        <v>27</v>
      </c>
      <c r="K853" s="2" t="s">
        <v>113</v>
      </c>
      <c r="L853" s="16">
        <f>I853+J853+I855+J855+I859*2</f>
        <v>128</v>
      </c>
      <c r="M853" s="38"/>
      <c r="N853" s="2" t="s">
        <v>112</v>
      </c>
      <c r="O853" s="33">
        <v>58</v>
      </c>
      <c r="P853" s="34">
        <v>36</v>
      </c>
      <c r="Q853" s="2" t="s">
        <v>113</v>
      </c>
      <c r="R853" s="16">
        <f>O853+P853+O855+P855+O859*2</f>
        <v>173</v>
      </c>
      <c r="S853" s="38"/>
      <c r="T853" s="2" t="s">
        <v>112</v>
      </c>
      <c r="U853" s="33">
        <f>C853+I853+O853</f>
        <v>117</v>
      </c>
      <c r="V853" s="34">
        <f t="shared" ref="V853:V855" si="319">D853+J853+P853</f>
        <v>92</v>
      </c>
      <c r="W853" s="2" t="s">
        <v>113</v>
      </c>
      <c r="X853" s="16">
        <f>U853+V853+U855+V855+U859*2</f>
        <v>390</v>
      </c>
    </row>
    <row r="854" spans="2:24" ht="15" customHeight="1" x14ac:dyDescent="0.25">
      <c r="B854" s="3" t="s">
        <v>114</v>
      </c>
      <c r="C854" s="35">
        <v>10</v>
      </c>
      <c r="D854" s="36">
        <v>9</v>
      </c>
      <c r="E854" s="3" t="s">
        <v>115</v>
      </c>
      <c r="F854" s="17">
        <f>SUM(C853:D854)+C860*2</f>
        <v>130</v>
      </c>
      <c r="G854" s="38"/>
      <c r="H854" s="3" t="s">
        <v>114</v>
      </c>
      <c r="I854" s="35">
        <v>23</v>
      </c>
      <c r="J854" s="36">
        <v>19</v>
      </c>
      <c r="K854" s="3" t="s">
        <v>115</v>
      </c>
      <c r="L854" s="17">
        <f>SUM(I853:J854)+I860*2</f>
        <v>170</v>
      </c>
      <c r="M854" s="38"/>
      <c r="N854" s="3" t="s">
        <v>114</v>
      </c>
      <c r="O854" s="35">
        <v>27</v>
      </c>
      <c r="P854" s="36">
        <v>34</v>
      </c>
      <c r="Q854" s="3" t="s">
        <v>115</v>
      </c>
      <c r="R854" s="17">
        <f>SUM(O853:P854)+O860*2</f>
        <v>215</v>
      </c>
      <c r="S854" s="38"/>
      <c r="T854" s="3" t="s">
        <v>114</v>
      </c>
      <c r="U854" s="35">
        <f t="shared" ref="U854:U855" si="320">C854+I854+O854</f>
        <v>60</v>
      </c>
      <c r="V854" s="36">
        <f t="shared" si="319"/>
        <v>62</v>
      </c>
      <c r="W854" s="3" t="s">
        <v>115</v>
      </c>
      <c r="X854" s="17">
        <f>SUM(U853:V854)+U860*2</f>
        <v>515</v>
      </c>
    </row>
    <row r="855" spans="2:24" ht="15" customHeight="1" x14ac:dyDescent="0.25">
      <c r="B855" s="4" t="s">
        <v>116</v>
      </c>
      <c r="C855" s="31">
        <v>8</v>
      </c>
      <c r="D855" s="32">
        <v>6</v>
      </c>
      <c r="E855" s="4" t="s">
        <v>117</v>
      </c>
      <c r="F855" s="18">
        <f>SUM(C854:D855)+C861*2</f>
        <v>37</v>
      </c>
      <c r="G855" s="38"/>
      <c r="H855" s="4" t="s">
        <v>116</v>
      </c>
      <c r="I855" s="31">
        <v>24</v>
      </c>
      <c r="J855" s="32">
        <v>12</v>
      </c>
      <c r="K855" s="4" t="s">
        <v>117</v>
      </c>
      <c r="L855" s="18">
        <f>SUM(I854:J855)+I861*2</f>
        <v>96</v>
      </c>
      <c r="M855" s="38"/>
      <c r="N855" s="4" t="s">
        <v>116</v>
      </c>
      <c r="O855" s="31">
        <v>20</v>
      </c>
      <c r="P855" s="32">
        <v>27</v>
      </c>
      <c r="Q855" s="4" t="s">
        <v>117</v>
      </c>
      <c r="R855" s="18">
        <f>SUM(O854:P855)+O861*2</f>
        <v>122</v>
      </c>
      <c r="S855" s="38"/>
      <c r="T855" s="4" t="s">
        <v>116</v>
      </c>
      <c r="U855" s="31">
        <f t="shared" si="320"/>
        <v>52</v>
      </c>
      <c r="V855" s="32">
        <f t="shared" si="319"/>
        <v>45</v>
      </c>
      <c r="W855" s="4" t="s">
        <v>117</v>
      </c>
      <c r="X855" s="18">
        <f>SUM(U854:V855)+U861*2</f>
        <v>255</v>
      </c>
    </row>
    <row r="856" spans="2:24" ht="15" customHeight="1" x14ac:dyDescent="0.25">
      <c r="B856" s="2" t="s">
        <v>118</v>
      </c>
      <c r="C856" s="6">
        <f>C853/(C853+D853)*100</f>
        <v>40.816326530612244</v>
      </c>
      <c r="D856" s="7">
        <f>D853/(C853+D853)*100</f>
        <v>59.183673469387756</v>
      </c>
      <c r="E856" s="2" t="s">
        <v>119</v>
      </c>
      <c r="F856" s="12">
        <f>F853/SUM(F853:F855)*100</f>
        <v>34.765625</v>
      </c>
      <c r="G856" s="38"/>
      <c r="H856" s="2" t="s">
        <v>118</v>
      </c>
      <c r="I856" s="6">
        <f>I853/(I853+J853)*100</f>
        <v>59.090909090909093</v>
      </c>
      <c r="J856" s="7">
        <f>J853/(I853+J853)*100</f>
        <v>40.909090909090914</v>
      </c>
      <c r="K856" s="2" t="s">
        <v>119</v>
      </c>
      <c r="L856" s="12">
        <f>L853/SUM(L853:L855)*100</f>
        <v>32.487309644670049</v>
      </c>
      <c r="M856" s="38"/>
      <c r="N856" s="2" t="s">
        <v>118</v>
      </c>
      <c r="O856" s="6">
        <f>O853/(O853+P853)*100</f>
        <v>61.702127659574465</v>
      </c>
      <c r="P856" s="7">
        <f>P853/(O853+P853)*100</f>
        <v>38.297872340425535</v>
      </c>
      <c r="Q856" s="2" t="s">
        <v>119</v>
      </c>
      <c r="R856" s="12">
        <f>R853/SUM(R853:R855)*100</f>
        <v>33.921568627450981</v>
      </c>
      <c r="S856" s="38"/>
      <c r="T856" s="2" t="s">
        <v>118</v>
      </c>
      <c r="U856" s="6">
        <f>U853/(U853+V853)*100</f>
        <v>55.980861244019145</v>
      </c>
      <c r="V856" s="7">
        <f>V853/(U853+V853)*100</f>
        <v>44.019138755980862</v>
      </c>
      <c r="W856" s="2" t="s">
        <v>119</v>
      </c>
      <c r="X856" s="12">
        <f>X853/SUM(X853:X855)*100</f>
        <v>33.620689655172413</v>
      </c>
    </row>
    <row r="857" spans="2:24" ht="15" customHeight="1" x14ac:dyDescent="0.25">
      <c r="B857" s="3" t="s">
        <v>120</v>
      </c>
      <c r="C857" s="8">
        <f>C854/(C854+D854)*100</f>
        <v>52.631578947368418</v>
      </c>
      <c r="D857" s="9">
        <f>D854/(C854+D854)*100</f>
        <v>47.368421052631575</v>
      </c>
      <c r="E857" s="3" t="s">
        <v>121</v>
      </c>
      <c r="F857" s="13">
        <f>F854/SUM(F853:F855)*100</f>
        <v>50.78125</v>
      </c>
      <c r="G857" s="38"/>
      <c r="H857" s="3" t="s">
        <v>120</v>
      </c>
      <c r="I857" s="8">
        <f>I854/(I854+J854)*100</f>
        <v>54.761904761904766</v>
      </c>
      <c r="J857" s="9">
        <f>J854/(I854+J854)*100</f>
        <v>45.238095238095241</v>
      </c>
      <c r="K857" s="3" t="s">
        <v>121</v>
      </c>
      <c r="L857" s="13">
        <f>L854/SUM(L853:L855)*100</f>
        <v>43.147208121827411</v>
      </c>
      <c r="M857" s="38"/>
      <c r="N857" s="3" t="s">
        <v>120</v>
      </c>
      <c r="O857" s="8">
        <f>O854/(O854+P854)*100</f>
        <v>44.26229508196721</v>
      </c>
      <c r="P857" s="9">
        <f>P854/(O854+P854)*100</f>
        <v>55.737704918032783</v>
      </c>
      <c r="Q857" s="3" t="s">
        <v>121</v>
      </c>
      <c r="R857" s="13">
        <f>R854/SUM(R853:R855)*100</f>
        <v>42.156862745098039</v>
      </c>
      <c r="S857" s="38"/>
      <c r="T857" s="3" t="s">
        <v>120</v>
      </c>
      <c r="U857" s="8">
        <f>U854/(U854+V854)*100</f>
        <v>49.180327868852459</v>
      </c>
      <c r="V857" s="9">
        <f>V854/(U854+V854)*100</f>
        <v>50.819672131147541</v>
      </c>
      <c r="W857" s="3" t="s">
        <v>121</v>
      </c>
      <c r="X857" s="13">
        <f>X854/SUM(X853:X855)*100</f>
        <v>44.396551724137936</v>
      </c>
    </row>
    <row r="858" spans="2:24" ht="15" customHeight="1" x14ac:dyDescent="0.25">
      <c r="B858" s="4" t="s">
        <v>122</v>
      </c>
      <c r="C858" s="10">
        <f>C855/(C855+D855)*100</f>
        <v>57.142857142857139</v>
      </c>
      <c r="D858" s="11">
        <f>D855/(C855+D855)*100</f>
        <v>42.857142857142854</v>
      </c>
      <c r="E858" s="4" t="s">
        <v>123</v>
      </c>
      <c r="F858" s="14">
        <f>F855/SUM(F853:F855)*100</f>
        <v>14.453125</v>
      </c>
      <c r="G858" s="38"/>
      <c r="H858" s="4" t="s">
        <v>122</v>
      </c>
      <c r="I858" s="10">
        <f>I855/(I855+J855)*100</f>
        <v>66.666666666666657</v>
      </c>
      <c r="J858" s="11">
        <f>J855/(I855+J855)*100</f>
        <v>33.333333333333329</v>
      </c>
      <c r="K858" s="4" t="s">
        <v>123</v>
      </c>
      <c r="L858" s="14">
        <f>L855/SUM(L853:L855)*100</f>
        <v>24.36548223350254</v>
      </c>
      <c r="M858" s="38"/>
      <c r="N858" s="4" t="s">
        <v>122</v>
      </c>
      <c r="O858" s="10">
        <f>O855/(O855+P855)*100</f>
        <v>42.553191489361701</v>
      </c>
      <c r="P858" s="11">
        <f>P855/(O855+P855)*100</f>
        <v>57.446808510638306</v>
      </c>
      <c r="Q858" s="4" t="s">
        <v>123</v>
      </c>
      <c r="R858" s="14">
        <f>R855/SUM(R853:R855)*100</f>
        <v>23.921568627450981</v>
      </c>
      <c r="S858" s="38"/>
      <c r="T858" s="4" t="s">
        <v>122</v>
      </c>
      <c r="U858" s="10">
        <f>U855/(U855+V855)*100</f>
        <v>53.608247422680414</v>
      </c>
      <c r="V858" s="11">
        <f>V855/(U855+V855)*100</f>
        <v>46.391752577319586</v>
      </c>
      <c r="W858" s="4" t="s">
        <v>123</v>
      </c>
      <c r="X858" s="14">
        <f>X855/SUM(X853:X855)*100</f>
        <v>21.982758620689655</v>
      </c>
    </row>
    <row r="859" spans="2:24" ht="15" customHeight="1" x14ac:dyDescent="0.25">
      <c r="B859" s="2" t="s">
        <v>124</v>
      </c>
      <c r="C859" s="40">
        <v>13</v>
      </c>
      <c r="D859" s="41"/>
      <c r="E859" s="2" t="s">
        <v>125</v>
      </c>
      <c r="F859" s="12">
        <f>SQRT(5+F853)/SQRT(5+F854)*((5+C853)/(5+D853))</f>
        <v>0.61356154756596704</v>
      </c>
      <c r="G859" s="38"/>
      <c r="H859" s="2" t="s">
        <v>124</v>
      </c>
      <c r="I859" s="40">
        <v>13</v>
      </c>
      <c r="J859" s="41"/>
      <c r="K859" s="2" t="s">
        <v>125</v>
      </c>
      <c r="L859" s="12">
        <f>SQRT(5+L853)/SQRT(5+L854)*((5+I853)/(5+J853))</f>
        <v>1.1986972094736854</v>
      </c>
      <c r="M859" s="38"/>
      <c r="N859" s="2" t="s">
        <v>124</v>
      </c>
      <c r="O859" s="40">
        <v>16</v>
      </c>
      <c r="P859" s="41"/>
      <c r="Q859" s="2" t="s">
        <v>125</v>
      </c>
      <c r="R859" s="12">
        <f>SQRT(5+R853)/SQRT(5+R854)*((5+O853)/(5+P853))</f>
        <v>1.3821505581831208</v>
      </c>
      <c r="S859" s="38"/>
      <c r="T859" s="2" t="s">
        <v>124</v>
      </c>
      <c r="U859" s="40">
        <f t="shared" ref="U859:U861" si="321">C859+I859+O859</f>
        <v>42</v>
      </c>
      <c r="V859" s="41">
        <f t="shared" ref="V859:V861" si="322">D859+J859+P859</f>
        <v>0</v>
      </c>
      <c r="W859" s="2" t="s">
        <v>125</v>
      </c>
      <c r="X859" s="12">
        <f>SQRT(5+X853)/SQRT(5+X854)*((5+U853)/(5+V853))</f>
        <v>1.0961878204775644</v>
      </c>
    </row>
    <row r="860" spans="2:24" ht="15" customHeight="1" x14ac:dyDescent="0.25">
      <c r="B860" s="3" t="s">
        <v>126</v>
      </c>
      <c r="C860" s="42">
        <v>31</v>
      </c>
      <c r="D860" s="43"/>
      <c r="E860" s="3" t="s">
        <v>127</v>
      </c>
      <c r="F860" s="13">
        <f>SQRT(5+F854)/SQRT(5+F855)*((5+C854)/(5+D854))</f>
        <v>1.9209031221445609</v>
      </c>
      <c r="G860" s="38"/>
      <c r="H860" s="3" t="s">
        <v>126</v>
      </c>
      <c r="I860" s="42">
        <v>31</v>
      </c>
      <c r="J860" s="43"/>
      <c r="K860" s="3" t="s">
        <v>127</v>
      </c>
      <c r="L860" s="13">
        <f>SQRT(5+L854)/SQRT(5+L855)*((5+I854)/(5+J854))</f>
        <v>1.5356955544910613</v>
      </c>
      <c r="M860" s="38"/>
      <c r="N860" s="3" t="s">
        <v>126</v>
      </c>
      <c r="O860" s="42">
        <v>30</v>
      </c>
      <c r="P860" s="43"/>
      <c r="Q860" s="3" t="s">
        <v>127</v>
      </c>
      <c r="R860" s="13">
        <f>SQRT(5+R854)/SQRT(5+R855)*((5+O854)/(5+P854))</f>
        <v>1.0799281235111828</v>
      </c>
      <c r="S860" s="38"/>
      <c r="T860" s="3" t="s">
        <v>126</v>
      </c>
      <c r="U860" s="42">
        <f t="shared" si="321"/>
        <v>92</v>
      </c>
      <c r="V860" s="43">
        <f t="shared" si="322"/>
        <v>0</v>
      </c>
      <c r="W860" s="3" t="s">
        <v>127</v>
      </c>
      <c r="X860" s="13">
        <f>SQRT(5+X854)/SQRT(5+X855)*((5+U854)/(5+V854))</f>
        <v>1.3719982321530029</v>
      </c>
    </row>
    <row r="861" spans="2:24" ht="15" customHeight="1" x14ac:dyDescent="0.25">
      <c r="B861" s="4" t="s">
        <v>128</v>
      </c>
      <c r="C861" s="44">
        <v>2</v>
      </c>
      <c r="D861" s="45"/>
      <c r="E861" s="4" t="s">
        <v>129</v>
      </c>
      <c r="F861" s="14">
        <f>SQRT(5+F855)/SQRT(5+F853)*((5+C855)/(5+D855))</f>
        <v>0.78997143110740853</v>
      </c>
      <c r="G861" s="38"/>
      <c r="H861" s="4" t="s">
        <v>128</v>
      </c>
      <c r="I861" s="44">
        <v>9</v>
      </c>
      <c r="J861" s="45"/>
      <c r="K861" s="4" t="s">
        <v>129</v>
      </c>
      <c r="L861" s="14">
        <f>SQRT(5+L855)/SQRT(5+L853)*((5+I855)/(5+J855))</f>
        <v>1.4865651350764035</v>
      </c>
      <c r="M861" s="38"/>
      <c r="N861" s="4" t="s">
        <v>128</v>
      </c>
      <c r="O861" s="44">
        <v>7</v>
      </c>
      <c r="P861" s="45"/>
      <c r="Q861" s="4" t="s">
        <v>129</v>
      </c>
      <c r="R861" s="14">
        <f>SQRT(5+R855)/SQRT(5+R853)*((5+O855)/(5+P855))</f>
        <v>0.65990571525003694</v>
      </c>
      <c r="S861" s="38"/>
      <c r="T861" s="4" t="s">
        <v>128</v>
      </c>
      <c r="U861" s="44">
        <f t="shared" si="321"/>
        <v>18</v>
      </c>
      <c r="V861" s="45">
        <f t="shared" si="322"/>
        <v>0</v>
      </c>
      <c r="W861" s="4" t="s">
        <v>129</v>
      </c>
      <c r="X861" s="14">
        <f>SQRT(5+X855)/SQRT(5+X853)*((5+U855)/(5+V855))</f>
        <v>0.92489616249198747</v>
      </c>
    </row>
    <row r="862" spans="2:24" ht="15" customHeight="1" x14ac:dyDescent="0.25">
      <c r="B862" s="2" t="s">
        <v>112</v>
      </c>
      <c r="C862" s="6">
        <f>(100*F859)/(1+F859)</f>
        <v>38.025295563811326</v>
      </c>
      <c r="D862" s="7">
        <f>100-C862</f>
        <v>61.974704436188674</v>
      </c>
      <c r="E862" s="2" t="s">
        <v>130</v>
      </c>
      <c r="F862" s="7">
        <f>(C862+D864)/2</f>
        <v>46.946054500618658</v>
      </c>
      <c r="G862" s="38"/>
      <c r="H862" s="2" t="s">
        <v>112</v>
      </c>
      <c r="I862" s="6">
        <f>(100*L859)/(1+L859)</f>
        <v>54.518521436638572</v>
      </c>
      <c r="J862" s="7">
        <f>100-I862</f>
        <v>45.481478563361428</v>
      </c>
      <c r="K862" s="2" t="s">
        <v>130</v>
      </c>
      <c r="L862" s="7">
        <f>(I862+J864)/2</f>
        <v>47.367320344299557</v>
      </c>
      <c r="M862" s="38"/>
      <c r="N862" s="2" t="s">
        <v>112</v>
      </c>
      <c r="O862" s="6">
        <f>(100*R859)/(1+R859)</f>
        <v>58.021125215414372</v>
      </c>
      <c r="P862" s="7">
        <f>100-O862</f>
        <v>41.978874784585628</v>
      </c>
      <c r="Q862" s="2" t="s">
        <v>130</v>
      </c>
      <c r="R862" s="7">
        <f>(O862+P864)/2</f>
        <v>59.132755416994755</v>
      </c>
      <c r="S862" s="38"/>
      <c r="T862" s="2" t="s">
        <v>161</v>
      </c>
      <c r="U862" s="6">
        <f>(100*X859)/(1+X859)</f>
        <v>52.294351191670657</v>
      </c>
      <c r="V862" s="7">
        <f>100-U862</f>
        <v>47.705648808329343</v>
      </c>
      <c r="W862" s="2" t="s">
        <v>130</v>
      </c>
      <c r="X862" s="7">
        <f>(U862+V864)/2</f>
        <v>52.122602724989953</v>
      </c>
    </row>
    <row r="863" spans="2:24" ht="15" customHeight="1" x14ac:dyDescent="0.25">
      <c r="B863" s="3" t="s">
        <v>162</v>
      </c>
      <c r="C863" s="8">
        <f>(100*F860)/(1+F860)</f>
        <v>65.764013451230511</v>
      </c>
      <c r="D863" s="9">
        <f t="shared" ref="D863:D864" si="323">100-C863</f>
        <v>34.235986548769489</v>
      </c>
      <c r="E863" s="3" t="s">
        <v>131</v>
      </c>
      <c r="F863" s="9">
        <f>(D862+C863)/2</f>
        <v>63.869358943709592</v>
      </c>
      <c r="G863" s="38"/>
      <c r="H863" s="3" t="s">
        <v>162</v>
      </c>
      <c r="I863" s="8">
        <f>(100*L860)/(1+L860)</f>
        <v>60.563088962755636</v>
      </c>
      <c r="J863" s="9">
        <f t="shared" ref="J863:J864" si="324">100-I863</f>
        <v>39.436911037244364</v>
      </c>
      <c r="K863" s="3" t="s">
        <v>131</v>
      </c>
      <c r="L863" s="9">
        <f>(J862+I863)/2</f>
        <v>53.022283763058532</v>
      </c>
      <c r="M863" s="38"/>
      <c r="N863" s="3" t="s">
        <v>162</v>
      </c>
      <c r="O863" s="8">
        <f>(100*R860)/(1+R860)</f>
        <v>51.921415519307807</v>
      </c>
      <c r="P863" s="9">
        <f t="shared" ref="P863:P864" si="325">100-O863</f>
        <v>48.078584480692193</v>
      </c>
      <c r="Q863" s="3" t="s">
        <v>131</v>
      </c>
      <c r="R863" s="9">
        <f>(P862+O863)/2</f>
        <v>46.950145151946714</v>
      </c>
      <c r="S863" s="38"/>
      <c r="T863" s="3" t="s">
        <v>162</v>
      </c>
      <c r="U863" s="8">
        <f>(100*X860)/(1+X860)</f>
        <v>57.841452559080309</v>
      </c>
      <c r="V863" s="9">
        <f t="shared" ref="V863:V864" si="326">100-U863</f>
        <v>42.158547440919691</v>
      </c>
      <c r="W863" s="3" t="s">
        <v>131</v>
      </c>
      <c r="X863" s="9">
        <f>(V862+U863)/2</f>
        <v>52.773550683704826</v>
      </c>
    </row>
    <row r="864" spans="2:24" ht="15" customHeight="1" x14ac:dyDescent="0.25">
      <c r="B864" s="4" t="s">
        <v>132</v>
      </c>
      <c r="C864" s="10">
        <f>(100*F861)/(1+F861)</f>
        <v>44.133186562574011</v>
      </c>
      <c r="D864" s="11">
        <f t="shared" si="323"/>
        <v>55.866813437425989</v>
      </c>
      <c r="E864" s="4" t="s">
        <v>133</v>
      </c>
      <c r="F864" s="11">
        <f>(D863+C864)/2</f>
        <v>39.18458655567175</v>
      </c>
      <c r="G864" s="38"/>
      <c r="H864" s="4" t="s">
        <v>132</v>
      </c>
      <c r="I864" s="10">
        <f>(100*L861)/(1+L861)</f>
        <v>59.783880748039458</v>
      </c>
      <c r="J864" s="11">
        <f t="shared" si="324"/>
        <v>40.216119251960542</v>
      </c>
      <c r="K864" s="4" t="s">
        <v>133</v>
      </c>
      <c r="L864" s="11">
        <f>(J863+I864)/2</f>
        <v>49.610395892641911</v>
      </c>
      <c r="M864" s="38"/>
      <c r="N864" s="4" t="s">
        <v>132</v>
      </c>
      <c r="O864" s="10">
        <f>(100*R861)/(1+R861)</f>
        <v>39.755614381424863</v>
      </c>
      <c r="P864" s="11">
        <f t="shared" si="325"/>
        <v>60.244385618575137</v>
      </c>
      <c r="Q864" s="4" t="s">
        <v>133</v>
      </c>
      <c r="R864" s="11">
        <f>(P863+O864)/2</f>
        <v>43.917099431058531</v>
      </c>
      <c r="S864" s="38"/>
      <c r="T864" s="4" t="s">
        <v>132</v>
      </c>
      <c r="U864" s="10">
        <f>(100*X861)/(1+X861)</f>
        <v>48.049145741690751</v>
      </c>
      <c r="V864" s="11">
        <f t="shared" si="326"/>
        <v>51.950854258309249</v>
      </c>
      <c r="W864" s="4" t="s">
        <v>133</v>
      </c>
      <c r="X864" s="11">
        <f>(V863+U864)/2</f>
        <v>45.103846591305221</v>
      </c>
    </row>
    <row r="865" spans="2:24" ht="15" customHeight="1" x14ac:dyDescent="0.25">
      <c r="B865" s="46" t="s">
        <v>134</v>
      </c>
      <c r="C865" s="49">
        <f>SUM(C853:D855, C859:C861)</f>
        <v>128</v>
      </c>
      <c r="D865" s="50"/>
      <c r="E865" s="5" t="s">
        <v>135</v>
      </c>
      <c r="F865" s="15">
        <f>SQRT(((50-D862)^2+(50-D863)^2+(50-D864)^2)/2)</f>
        <v>14.599951478244975</v>
      </c>
      <c r="G865" s="38"/>
      <c r="H865" s="46" t="s">
        <v>134</v>
      </c>
      <c r="I865" s="49">
        <f>SUM(I853:J855, I859:I861)</f>
        <v>197</v>
      </c>
      <c r="J865" s="50"/>
      <c r="K865" s="5" t="s">
        <v>135</v>
      </c>
      <c r="L865" s="15">
        <f>SQRT(((50-J862)^2+(50-J863)^2+(50-J864)^2)/2)</f>
        <v>10.670524984749097</v>
      </c>
      <c r="M865" s="38"/>
      <c r="N865" s="46" t="s">
        <v>134</v>
      </c>
      <c r="O865" s="49">
        <f>SUM(O853:P855, O859:O861)</f>
        <v>255</v>
      </c>
      <c r="P865" s="50"/>
      <c r="Q865" s="5" t="s">
        <v>135</v>
      </c>
      <c r="R865" s="15">
        <f>SQRT(((50-P862)^2+(50-P863)^2+(50-P864)^2)/2)</f>
        <v>9.2999388175746152</v>
      </c>
      <c r="S865" s="38"/>
      <c r="T865" s="46" t="s">
        <v>134</v>
      </c>
      <c r="U865" s="49">
        <f>SUM(U853:V855, U859:U861)</f>
        <v>580</v>
      </c>
      <c r="V865" s="50"/>
      <c r="W865" s="5" t="s">
        <v>135</v>
      </c>
      <c r="X865" s="15">
        <f>SQRT(((50-V862)^2+(50-V863)^2+(50-V864)^2)/2)</f>
        <v>5.9396236397683913</v>
      </c>
    </row>
    <row r="866" spans="2:24" ht="15" customHeight="1" x14ac:dyDescent="0.25">
      <c r="B866" s="47"/>
      <c r="C866" s="51"/>
      <c r="D866" s="52"/>
      <c r="E866" s="5" t="s">
        <v>136</v>
      </c>
      <c r="F866" s="15">
        <f>SQRT(((50-F862)^2+(50-F863)^2+(50-F864)^2)/2)</f>
        <v>12.622576373197452</v>
      </c>
      <c r="G866" s="38"/>
      <c r="H866" s="47"/>
      <c r="I866" s="51"/>
      <c r="J866" s="52"/>
      <c r="K866" s="5" t="s">
        <v>136</v>
      </c>
      <c r="L866" s="15">
        <f>SQRT(((50-L862)^2+(50-L863)^2+(50-L864)^2)/2)</f>
        <v>2.847542157234598</v>
      </c>
      <c r="M866" s="38"/>
      <c r="N866" s="47"/>
      <c r="O866" s="51"/>
      <c r="P866" s="52"/>
      <c r="Q866" s="5" t="s">
        <v>136</v>
      </c>
      <c r="R866" s="15">
        <f>SQRT(((50-R862)^2+(50-R863)^2+(50-R864)^2)/2)</f>
        <v>8.0532762101044817</v>
      </c>
      <c r="S866" s="38"/>
      <c r="T866" s="47"/>
      <c r="U866" s="51"/>
      <c r="V866" s="52"/>
      <c r="W866" s="5" t="s">
        <v>136</v>
      </c>
      <c r="X866" s="15">
        <f>SQRT(((50-X862)^2+(50-X863)^2+(50-X864)^2)/2)</f>
        <v>4.2526664532201313</v>
      </c>
    </row>
    <row r="867" spans="2:24" ht="15" customHeight="1" x14ac:dyDescent="0.25">
      <c r="B867" s="48"/>
      <c r="C867" s="53"/>
      <c r="D867" s="54"/>
      <c r="E867" s="5" t="s">
        <v>137</v>
      </c>
      <c r="F867" s="15">
        <f>SQRT(((2*F865^2)+(2*F866^2))/4)</f>
        <v>13.647124559120689</v>
      </c>
      <c r="G867" s="38"/>
      <c r="H867" s="48"/>
      <c r="I867" s="53"/>
      <c r="J867" s="54"/>
      <c r="K867" s="5" t="s">
        <v>137</v>
      </c>
      <c r="L867" s="15">
        <f>SQRT(((2*L865^2)+(2*L866^2))/4)</f>
        <v>7.8092445149125336</v>
      </c>
      <c r="M867" s="38"/>
      <c r="N867" s="48"/>
      <c r="O867" s="53"/>
      <c r="P867" s="54"/>
      <c r="Q867" s="5" t="s">
        <v>137</v>
      </c>
      <c r="R867" s="15">
        <f>SQRT(((2*R865^2)+(2*R866^2))/4)</f>
        <v>8.6989688965665906</v>
      </c>
      <c r="S867" s="38"/>
      <c r="T867" s="48"/>
      <c r="U867" s="53"/>
      <c r="V867" s="54"/>
      <c r="W867" s="5" t="s">
        <v>137</v>
      </c>
      <c r="X867" s="15">
        <f>SQRT(((2*X865^2)+(2*X866^2))/4)</f>
        <v>5.1654767904056742</v>
      </c>
    </row>
    <row r="869" spans="2:24" ht="15" customHeight="1" x14ac:dyDescent="0.25">
      <c r="B869" s="39" t="s">
        <v>442</v>
      </c>
      <c r="C869" s="39"/>
      <c r="D869" s="39"/>
      <c r="E869" s="39"/>
      <c r="F869" s="39"/>
      <c r="G869" s="38"/>
      <c r="H869" s="39" t="s">
        <v>443</v>
      </c>
      <c r="I869" s="39"/>
      <c r="J869" s="39"/>
      <c r="K869" s="39"/>
      <c r="L869" s="39"/>
      <c r="M869" s="38"/>
      <c r="N869" s="39" t="s">
        <v>447</v>
      </c>
      <c r="O869" s="39"/>
      <c r="P869" s="39"/>
      <c r="Q869" s="39"/>
      <c r="R869" s="39"/>
      <c r="S869" s="38"/>
      <c r="T869" s="39" t="s">
        <v>448</v>
      </c>
      <c r="U869" s="39"/>
      <c r="V869" s="39"/>
      <c r="W869" s="39"/>
      <c r="X869" s="39"/>
    </row>
    <row r="870" spans="2:24" ht="15" customHeight="1" x14ac:dyDescent="0.25">
      <c r="B870" s="2" t="s">
        <v>112</v>
      </c>
      <c r="C870" s="33">
        <v>181</v>
      </c>
      <c r="D870" s="34">
        <v>147</v>
      </c>
      <c r="E870" s="2" t="s">
        <v>113</v>
      </c>
      <c r="F870" s="16">
        <f>C870+D870+C872+D872+C876*2</f>
        <v>767</v>
      </c>
      <c r="G870" s="38"/>
      <c r="H870" s="2" t="s">
        <v>112</v>
      </c>
      <c r="I870" s="33">
        <v>96</v>
      </c>
      <c r="J870" s="34">
        <v>58</v>
      </c>
      <c r="K870" s="2" t="s">
        <v>113</v>
      </c>
      <c r="L870" s="16">
        <f>I870+J870+I872+J872+I876*2</f>
        <v>357</v>
      </c>
      <c r="M870" s="38"/>
      <c r="N870" s="2" t="s">
        <v>112</v>
      </c>
      <c r="O870" s="33">
        <v>21</v>
      </c>
      <c r="P870" s="34">
        <v>9</v>
      </c>
      <c r="Q870" s="2" t="s">
        <v>113</v>
      </c>
      <c r="R870" s="16">
        <f>O870+P870+O872+P872+O876*2</f>
        <v>53</v>
      </c>
      <c r="S870" s="38"/>
      <c r="T870" s="2" t="s">
        <v>112</v>
      </c>
      <c r="U870" s="33">
        <f>'Lesser than 50'!U394+Official!O870</f>
        <v>25</v>
      </c>
      <c r="V870" s="34">
        <f>'Lesser than 50'!V394+Official!P870</f>
        <v>17</v>
      </c>
      <c r="W870" s="2" t="s">
        <v>113</v>
      </c>
      <c r="X870" s="16">
        <f>U870+V870+U872+V872+U876*2</f>
        <v>77</v>
      </c>
    </row>
    <row r="871" spans="2:24" ht="15" customHeight="1" x14ac:dyDescent="0.25">
      <c r="B871" s="3" t="s">
        <v>114</v>
      </c>
      <c r="C871" s="35">
        <v>132</v>
      </c>
      <c r="D871" s="36">
        <v>113</v>
      </c>
      <c r="E871" s="3" t="s">
        <v>115</v>
      </c>
      <c r="F871" s="17">
        <f>SUM(C870:D871)+C877*2</f>
        <v>717</v>
      </c>
      <c r="G871" s="38"/>
      <c r="H871" s="3" t="s">
        <v>114</v>
      </c>
      <c r="I871" s="35">
        <v>47</v>
      </c>
      <c r="J871" s="36">
        <v>44</v>
      </c>
      <c r="K871" s="3" t="s">
        <v>115</v>
      </c>
      <c r="L871" s="17">
        <f>SUM(I870:J871)+I877*2</f>
        <v>309</v>
      </c>
      <c r="M871" s="38"/>
      <c r="N871" s="3" t="s">
        <v>114</v>
      </c>
      <c r="O871" s="35">
        <v>9</v>
      </c>
      <c r="P871" s="36">
        <v>8</v>
      </c>
      <c r="Q871" s="3" t="s">
        <v>115</v>
      </c>
      <c r="R871" s="17">
        <f>SUM(O870:P871)+O877*2</f>
        <v>63</v>
      </c>
      <c r="S871" s="38"/>
      <c r="T871" s="3" t="s">
        <v>114</v>
      </c>
      <c r="U871" s="35">
        <f>'Lesser than 50'!U395+Official!O871</f>
        <v>12</v>
      </c>
      <c r="V871" s="36">
        <f>'Lesser than 50'!V395+Official!P871</f>
        <v>15</v>
      </c>
      <c r="W871" s="3" t="s">
        <v>115</v>
      </c>
      <c r="X871" s="17">
        <f>SUM(U870:V871)+U877*2</f>
        <v>97</v>
      </c>
    </row>
    <row r="872" spans="2:24" ht="15" customHeight="1" x14ac:dyDescent="0.25">
      <c r="B872" s="4" t="s">
        <v>116</v>
      </c>
      <c r="C872" s="31">
        <v>103</v>
      </c>
      <c r="D872" s="32">
        <v>122</v>
      </c>
      <c r="E872" s="4" t="s">
        <v>117</v>
      </c>
      <c r="F872" s="18">
        <f>SUM(C871:D872)+C878*2</f>
        <v>540</v>
      </c>
      <c r="G872" s="38"/>
      <c r="H872" s="4" t="s">
        <v>116</v>
      </c>
      <c r="I872" s="31">
        <v>56</v>
      </c>
      <c r="J872" s="32">
        <v>53</v>
      </c>
      <c r="K872" s="4" t="s">
        <v>117</v>
      </c>
      <c r="L872" s="18">
        <f>SUM(I871:J872)+I878*2</f>
        <v>228</v>
      </c>
      <c r="M872" s="38"/>
      <c r="N872" s="4" t="s">
        <v>116</v>
      </c>
      <c r="O872" s="31">
        <v>12</v>
      </c>
      <c r="P872" s="32">
        <v>7</v>
      </c>
      <c r="Q872" s="4" t="s">
        <v>117</v>
      </c>
      <c r="R872" s="18">
        <f>SUM(O871:P872)+O878*2</f>
        <v>42</v>
      </c>
      <c r="S872" s="38"/>
      <c r="T872" s="4" t="s">
        <v>116</v>
      </c>
      <c r="U872" s="31">
        <f>'Lesser than 50'!U396+Official!O872</f>
        <v>14</v>
      </c>
      <c r="V872" s="32">
        <f>'Lesser than 50'!V396+Official!P872</f>
        <v>13</v>
      </c>
      <c r="W872" s="4" t="s">
        <v>117</v>
      </c>
      <c r="X872" s="18">
        <f>SUM(U871:V872)+U878*2</f>
        <v>62</v>
      </c>
    </row>
    <row r="873" spans="2:24" ht="15" customHeight="1" x14ac:dyDescent="0.25">
      <c r="B873" s="2" t="s">
        <v>118</v>
      </c>
      <c r="C873" s="6">
        <f>C870/(C870+D870)*100</f>
        <v>55.182926829268297</v>
      </c>
      <c r="D873" s="7">
        <f>D870/(C870+D870)*100</f>
        <v>44.81707317073171</v>
      </c>
      <c r="E873" s="2" t="s">
        <v>119</v>
      </c>
      <c r="F873" s="12">
        <f>F870/SUM(F870:F872)*100</f>
        <v>37.895256916996047</v>
      </c>
      <c r="G873" s="38"/>
      <c r="H873" s="2" t="s">
        <v>118</v>
      </c>
      <c r="I873" s="6">
        <f>I870/(I870+J870)*100</f>
        <v>62.337662337662337</v>
      </c>
      <c r="J873" s="7">
        <f>J870/(I870+J870)*100</f>
        <v>37.662337662337663</v>
      </c>
      <c r="K873" s="2" t="s">
        <v>119</v>
      </c>
      <c r="L873" s="12">
        <f>L870/SUM(L870:L872)*100</f>
        <v>39.932885906040269</v>
      </c>
      <c r="M873" s="38"/>
      <c r="N873" s="2" t="s">
        <v>118</v>
      </c>
      <c r="O873" s="6">
        <f>O870/(O870+P870)*100</f>
        <v>70</v>
      </c>
      <c r="P873" s="7">
        <f>P870/(O870+P870)*100</f>
        <v>30</v>
      </c>
      <c r="Q873" s="2" t="s">
        <v>119</v>
      </c>
      <c r="R873" s="12">
        <f>R870/SUM(R870:R872)*100</f>
        <v>33.544303797468359</v>
      </c>
      <c r="S873" s="38"/>
      <c r="T873" s="2" t="s">
        <v>118</v>
      </c>
      <c r="U873" s="6">
        <f>U870/(U870+V870)*100</f>
        <v>59.523809523809526</v>
      </c>
      <c r="V873" s="7">
        <f>V870/(U870+V870)*100</f>
        <v>40.476190476190474</v>
      </c>
      <c r="W873" s="2" t="s">
        <v>119</v>
      </c>
      <c r="X873" s="12">
        <f>X870/SUM(X870:X872)*100</f>
        <v>32.627118644067799</v>
      </c>
    </row>
    <row r="874" spans="2:24" ht="15" customHeight="1" x14ac:dyDescent="0.25">
      <c r="B874" s="3" t="s">
        <v>120</v>
      </c>
      <c r="C874" s="8">
        <f>C871/(C871+D871)*100</f>
        <v>53.877551020408163</v>
      </c>
      <c r="D874" s="9">
        <f>D871/(C871+D871)*100</f>
        <v>46.122448979591837</v>
      </c>
      <c r="E874" s="3" t="s">
        <v>121</v>
      </c>
      <c r="F874" s="13">
        <f>F871/SUM(F870:F872)*100</f>
        <v>35.42490118577075</v>
      </c>
      <c r="G874" s="38"/>
      <c r="H874" s="3" t="s">
        <v>120</v>
      </c>
      <c r="I874" s="8">
        <f>I871/(I871+J871)*100</f>
        <v>51.648351648351657</v>
      </c>
      <c r="J874" s="9">
        <f>J871/(I871+J871)*100</f>
        <v>48.35164835164835</v>
      </c>
      <c r="K874" s="3" t="s">
        <v>121</v>
      </c>
      <c r="L874" s="13">
        <f>L871/SUM(L870:L872)*100</f>
        <v>34.563758389261743</v>
      </c>
      <c r="M874" s="38"/>
      <c r="N874" s="3" t="s">
        <v>120</v>
      </c>
      <c r="O874" s="8">
        <f>O871/(O871+P871)*100</f>
        <v>52.941176470588239</v>
      </c>
      <c r="P874" s="9">
        <f>P871/(O871+P871)*100</f>
        <v>47.058823529411761</v>
      </c>
      <c r="Q874" s="3" t="s">
        <v>121</v>
      </c>
      <c r="R874" s="13">
        <f>R871/SUM(R870:R872)*100</f>
        <v>39.87341772151899</v>
      </c>
      <c r="S874" s="38"/>
      <c r="T874" s="3" t="s">
        <v>120</v>
      </c>
      <c r="U874" s="8">
        <f>U871/(U871+V871)*100</f>
        <v>44.444444444444443</v>
      </c>
      <c r="V874" s="9">
        <f>V871/(U871+V871)*100</f>
        <v>55.555555555555557</v>
      </c>
      <c r="W874" s="3" t="s">
        <v>121</v>
      </c>
      <c r="X874" s="13">
        <f>X871/SUM(X870:X872)*100</f>
        <v>41.101694915254242</v>
      </c>
    </row>
    <row r="875" spans="2:24" ht="15" customHeight="1" x14ac:dyDescent="0.25">
      <c r="B875" s="4" t="s">
        <v>122</v>
      </c>
      <c r="C875" s="10">
        <f>C872/(C872+D872)*100</f>
        <v>45.777777777777779</v>
      </c>
      <c r="D875" s="11">
        <f>D872/(C872+D872)*100</f>
        <v>54.222222222222229</v>
      </c>
      <c r="E875" s="4" t="s">
        <v>123</v>
      </c>
      <c r="F875" s="14">
        <f>F872/SUM(F870:F872)*100</f>
        <v>26.679841897233203</v>
      </c>
      <c r="G875" s="38"/>
      <c r="H875" s="4" t="s">
        <v>122</v>
      </c>
      <c r="I875" s="10">
        <f>I872/(I872+J872)*100</f>
        <v>51.37614678899083</v>
      </c>
      <c r="J875" s="11">
        <f>J872/(I872+J872)*100</f>
        <v>48.623853211009177</v>
      </c>
      <c r="K875" s="4" t="s">
        <v>123</v>
      </c>
      <c r="L875" s="14">
        <f>L872/SUM(L870:L872)*100</f>
        <v>25.503355704697988</v>
      </c>
      <c r="M875" s="38"/>
      <c r="N875" s="4" t="s">
        <v>122</v>
      </c>
      <c r="O875" s="10">
        <f>O872/(O872+P872)*100</f>
        <v>63.157894736842103</v>
      </c>
      <c r="P875" s="11">
        <f>P872/(O872+P872)*100</f>
        <v>36.84210526315789</v>
      </c>
      <c r="Q875" s="4" t="s">
        <v>123</v>
      </c>
      <c r="R875" s="14">
        <f>R872/SUM(R870:R872)*100</f>
        <v>26.582278481012654</v>
      </c>
      <c r="S875" s="38"/>
      <c r="T875" s="4" t="s">
        <v>122</v>
      </c>
      <c r="U875" s="10">
        <f>U872/(U872+V872)*100</f>
        <v>51.851851851851848</v>
      </c>
      <c r="V875" s="11">
        <f>V872/(U872+V872)*100</f>
        <v>48.148148148148145</v>
      </c>
      <c r="W875" s="4" t="s">
        <v>123</v>
      </c>
      <c r="X875" s="14">
        <f>X872/SUM(X870:X872)*100</f>
        <v>26.271186440677969</v>
      </c>
    </row>
    <row r="876" spans="2:24" ht="15" customHeight="1" x14ac:dyDescent="0.25">
      <c r="B876" s="2" t="s">
        <v>124</v>
      </c>
      <c r="C876" s="40">
        <v>107</v>
      </c>
      <c r="D876" s="41"/>
      <c r="E876" s="2" t="s">
        <v>125</v>
      </c>
      <c r="F876" s="12">
        <f>SQRT(5+F870)/SQRT(5+F871)*((5+C870)/(5+D870))</f>
        <v>1.265346323759093</v>
      </c>
      <c r="G876" s="38"/>
      <c r="H876" s="2" t="s">
        <v>124</v>
      </c>
      <c r="I876" s="40">
        <v>47</v>
      </c>
      <c r="J876" s="41"/>
      <c r="K876" s="2" t="s">
        <v>125</v>
      </c>
      <c r="L876" s="12">
        <f>SQRT(5+L870)/SQRT(5+L871)*((5+I870)/(5+J870))</f>
        <v>1.7213543665925422</v>
      </c>
      <c r="M876" s="38"/>
      <c r="N876" s="2" t="s">
        <v>124</v>
      </c>
      <c r="O876" s="40">
        <v>2</v>
      </c>
      <c r="P876" s="41"/>
      <c r="Q876" s="2" t="s">
        <v>125</v>
      </c>
      <c r="R876" s="12">
        <f>SQRT(5+R870)/SQRT(5+R871)*((5+O870)/(5+P870))</f>
        <v>1.7151608410537695</v>
      </c>
      <c r="S876" s="38"/>
      <c r="T876" s="2" t="s">
        <v>124</v>
      </c>
      <c r="U876" s="40">
        <f>'Lesser than 50'!U400+Official!O876</f>
        <v>4</v>
      </c>
      <c r="V876" s="41">
        <f>'Lesser than 50'!V400+Official!P876</f>
        <v>0</v>
      </c>
      <c r="W876" s="2" t="s">
        <v>125</v>
      </c>
      <c r="X876" s="12">
        <f>SQRT(5+X870)/SQRT(5+X871)*((5+U870)/(5+V870))</f>
        <v>1.222659183441035</v>
      </c>
    </row>
    <row r="877" spans="2:24" ht="15" customHeight="1" x14ac:dyDescent="0.25">
      <c r="B877" s="3" t="s">
        <v>126</v>
      </c>
      <c r="C877" s="42">
        <v>72</v>
      </c>
      <c r="D877" s="43"/>
      <c r="E877" s="3" t="s">
        <v>127</v>
      </c>
      <c r="F877" s="13">
        <f>SQRT(5+F871)/SQRT(5+F872)*((5+C871)/(5+D871))</f>
        <v>1.3363151973885095</v>
      </c>
      <c r="G877" s="38"/>
      <c r="H877" s="3" t="s">
        <v>126</v>
      </c>
      <c r="I877" s="42">
        <v>32</v>
      </c>
      <c r="J877" s="43"/>
      <c r="K877" s="3" t="s">
        <v>127</v>
      </c>
      <c r="L877" s="13">
        <f>SQRT(5+L871)/SQRT(5+L872)*((5+I871)/(5+J871))</f>
        <v>1.2319529650237502</v>
      </c>
      <c r="M877" s="38"/>
      <c r="N877" s="3" t="s">
        <v>126</v>
      </c>
      <c r="O877" s="42">
        <v>8</v>
      </c>
      <c r="P877" s="43"/>
      <c r="Q877" s="3" t="s">
        <v>127</v>
      </c>
      <c r="R877" s="13">
        <f>SQRT(5+R871)/SQRT(5+R872)*((5+O871)/(5+P871))</f>
        <v>1.2953591905167658</v>
      </c>
      <c r="S877" s="38"/>
      <c r="T877" s="3" t="s">
        <v>126</v>
      </c>
      <c r="U877" s="42">
        <f>'Lesser than 50'!U401+Official!O877</f>
        <v>14</v>
      </c>
      <c r="V877" s="43">
        <f>'Lesser than 50'!V401+Official!P877</f>
        <v>0</v>
      </c>
      <c r="W877" s="3" t="s">
        <v>127</v>
      </c>
      <c r="X877" s="13">
        <f>SQRT(5+X871)/SQRT(5+X872)*((5+U871)/(5+V871))</f>
        <v>1.0487732706044373</v>
      </c>
    </row>
    <row r="878" spans="2:24" ht="15" customHeight="1" x14ac:dyDescent="0.25">
      <c r="B878" s="4" t="s">
        <v>128</v>
      </c>
      <c r="C878" s="44">
        <v>35</v>
      </c>
      <c r="D878" s="45"/>
      <c r="E878" s="4" t="s">
        <v>129</v>
      </c>
      <c r="F878" s="14">
        <f>SQRT(5+F872)/SQRT(5+F870)*((5+C872)/(5+D872))</f>
        <v>0.71451217846840009</v>
      </c>
      <c r="G878" s="38"/>
      <c r="H878" s="4" t="s">
        <v>128</v>
      </c>
      <c r="I878" s="44">
        <v>14</v>
      </c>
      <c r="J878" s="45"/>
      <c r="K878" s="4" t="s">
        <v>129</v>
      </c>
      <c r="L878" s="14">
        <f>SQRT(5+L872)/SQRT(5+L870)*((5+I872)/(5+J872))</f>
        <v>0.8437727910856464</v>
      </c>
      <c r="M878" s="38"/>
      <c r="N878" s="4" t="s">
        <v>128</v>
      </c>
      <c r="O878" s="44">
        <v>3</v>
      </c>
      <c r="P878" s="45"/>
      <c r="Q878" s="4" t="s">
        <v>129</v>
      </c>
      <c r="R878" s="14">
        <f>SQRT(5+R872)/SQRT(5+R870)*((5+O872)/(5+P872))</f>
        <v>1.2752713632040944</v>
      </c>
      <c r="S878" s="38"/>
      <c r="T878" s="4" t="s">
        <v>128</v>
      </c>
      <c r="U878" s="44">
        <f>'Lesser than 50'!U402+Official!O878</f>
        <v>4</v>
      </c>
      <c r="V878" s="45">
        <f>'Lesser than 50'!V402+Official!P878</f>
        <v>0</v>
      </c>
      <c r="W878" s="4" t="s">
        <v>129</v>
      </c>
      <c r="X878" s="14">
        <f>SQRT(5+X872)/SQRT(5+X870)*((5+U872)/(5+V872))</f>
        <v>0.95413883128434152</v>
      </c>
    </row>
    <row r="879" spans="2:24" ht="15" customHeight="1" x14ac:dyDescent="0.25">
      <c r="B879" s="2" t="s">
        <v>112</v>
      </c>
      <c r="C879" s="6">
        <f>(100*F876)/(1+F876)</f>
        <v>55.85663924707945</v>
      </c>
      <c r="D879" s="7">
        <f>100-C879</f>
        <v>44.14336075292055</v>
      </c>
      <c r="E879" s="2" t="s">
        <v>130</v>
      </c>
      <c r="F879" s="7">
        <f>(C879+D881)/2</f>
        <v>57.09113376269957</v>
      </c>
      <c r="G879" s="38"/>
      <c r="H879" s="2" t="s">
        <v>112</v>
      </c>
      <c r="I879" s="6">
        <f>(100*L876)/(1+L876)</f>
        <v>63.253591216342834</v>
      </c>
      <c r="J879" s="7">
        <f>100-I879</f>
        <v>36.746408783657166</v>
      </c>
      <c r="K879" s="2" t="s">
        <v>130</v>
      </c>
      <c r="L879" s="7">
        <f>(I879+J881)/2</f>
        <v>58.745104459317389</v>
      </c>
      <c r="M879" s="38"/>
      <c r="N879" s="2" t="s">
        <v>112</v>
      </c>
      <c r="O879" s="6">
        <f>(100*R876)/(1+R876)</f>
        <v>63.169769360260283</v>
      </c>
      <c r="P879" s="7">
        <f>100-O879</f>
        <v>36.830230639739717</v>
      </c>
      <c r="Q879" s="2" t="s">
        <v>130</v>
      </c>
      <c r="R879" s="7">
        <f>(O879+P881)/2</f>
        <v>53.560285420720817</v>
      </c>
      <c r="S879" s="38"/>
      <c r="T879" s="2" t="s">
        <v>161</v>
      </c>
      <c r="U879" s="6">
        <f>(100*X876)/(1+X876)</f>
        <v>55.008846725126851</v>
      </c>
      <c r="V879" s="7">
        <f>100-U879</f>
        <v>44.991153274873149</v>
      </c>
      <c r="W879" s="2" t="s">
        <v>130</v>
      </c>
      <c r="X879" s="7">
        <f>(U879+V881)/2</f>
        <v>53.09114176738521</v>
      </c>
    </row>
    <row r="880" spans="2:24" ht="15" customHeight="1" x14ac:dyDescent="0.25">
      <c r="B880" s="3" t="s">
        <v>162</v>
      </c>
      <c r="C880" s="8">
        <f>(100*F877)/(1+F877)</f>
        <v>57.197556172310065</v>
      </c>
      <c r="D880" s="9">
        <f t="shared" ref="D880:D881" si="327">100-C880</f>
        <v>42.802443827689935</v>
      </c>
      <c r="E880" s="3" t="s">
        <v>131</v>
      </c>
      <c r="F880" s="9">
        <f>(D879+C880)/2</f>
        <v>50.670458462615308</v>
      </c>
      <c r="G880" s="38"/>
      <c r="H880" s="3" t="s">
        <v>162</v>
      </c>
      <c r="I880" s="8">
        <f>(100*L877)/(1+L877)</f>
        <v>55.196188464959022</v>
      </c>
      <c r="J880" s="9">
        <f t="shared" ref="J880:J881" si="328">100-I880</f>
        <v>44.803811535040978</v>
      </c>
      <c r="K880" s="3" t="s">
        <v>131</v>
      </c>
      <c r="L880" s="9">
        <f>(J879+I880)/2</f>
        <v>45.971298624308091</v>
      </c>
      <c r="M880" s="38"/>
      <c r="N880" s="3" t="s">
        <v>162</v>
      </c>
      <c r="O880" s="8">
        <f>(100*R877)/(1+R877)</f>
        <v>56.433833792485224</v>
      </c>
      <c r="P880" s="9">
        <f t="shared" ref="P880:P881" si="329">100-O880</f>
        <v>43.566166207514776</v>
      </c>
      <c r="Q880" s="3" t="s">
        <v>131</v>
      </c>
      <c r="R880" s="9">
        <f>(P879+O880)/2</f>
        <v>46.632032216112471</v>
      </c>
      <c r="S880" s="38"/>
      <c r="T880" s="3" t="s">
        <v>162</v>
      </c>
      <c r="U880" s="8">
        <f>(100*X877)/(1+X877)</f>
        <v>51.190304249480171</v>
      </c>
      <c r="V880" s="9">
        <f t="shared" ref="V880:V881" si="330">100-U880</f>
        <v>48.809695750519829</v>
      </c>
      <c r="W880" s="3" t="s">
        <v>131</v>
      </c>
      <c r="X880" s="9">
        <f>(V879+U880)/2</f>
        <v>48.09072876217666</v>
      </c>
    </row>
    <row r="881" spans="2:24" ht="15" customHeight="1" x14ac:dyDescent="0.25">
      <c r="B881" s="4" t="s">
        <v>132</v>
      </c>
      <c r="C881" s="10">
        <f>(100*F878)/(1+F878)</f>
        <v>41.674371721680316</v>
      </c>
      <c r="D881" s="11">
        <f t="shared" si="327"/>
        <v>58.325628278319684</v>
      </c>
      <c r="E881" s="4" t="s">
        <v>133</v>
      </c>
      <c r="F881" s="11">
        <f>(D880+C881)/2</f>
        <v>42.238407774685129</v>
      </c>
      <c r="G881" s="38"/>
      <c r="H881" s="4" t="s">
        <v>132</v>
      </c>
      <c r="I881" s="10">
        <f>(100*L878)/(1+L878)</f>
        <v>45.763382297708056</v>
      </c>
      <c r="J881" s="11">
        <f t="shared" si="328"/>
        <v>54.236617702291944</v>
      </c>
      <c r="K881" s="4" t="s">
        <v>133</v>
      </c>
      <c r="L881" s="11">
        <f>(J880+I881)/2</f>
        <v>45.28359691637452</v>
      </c>
      <c r="M881" s="38"/>
      <c r="N881" s="4" t="s">
        <v>132</v>
      </c>
      <c r="O881" s="10">
        <f>(100*R878)/(1+R878)</f>
        <v>56.049198518818656</v>
      </c>
      <c r="P881" s="11">
        <f t="shared" si="329"/>
        <v>43.950801481181344</v>
      </c>
      <c r="Q881" s="4" t="s">
        <v>133</v>
      </c>
      <c r="R881" s="11">
        <f>(P880+O881)/2</f>
        <v>49.80768236316672</v>
      </c>
      <c r="S881" s="38"/>
      <c r="T881" s="4" t="s">
        <v>132</v>
      </c>
      <c r="U881" s="10">
        <f>(100*X878)/(1+X878)</f>
        <v>48.826563190356424</v>
      </c>
      <c r="V881" s="11">
        <f t="shared" si="330"/>
        <v>51.173436809643576</v>
      </c>
      <c r="W881" s="4" t="s">
        <v>133</v>
      </c>
      <c r="X881" s="11">
        <f>(V880+U881)/2</f>
        <v>48.818129470438123</v>
      </c>
    </row>
    <row r="882" spans="2:24" ht="15" customHeight="1" x14ac:dyDescent="0.25">
      <c r="B882" s="46" t="s">
        <v>134</v>
      </c>
      <c r="C882" s="49">
        <f>SUM(C870:D872, C876:C878)</f>
        <v>1012</v>
      </c>
      <c r="D882" s="50"/>
      <c r="E882" s="5" t="s">
        <v>135</v>
      </c>
      <c r="F882" s="15">
        <f>SQRT(((50-D879)^2+(50-D880)^2+(50-D881)^2)/2)</f>
        <v>8.8153594468049459</v>
      </c>
      <c r="G882" s="38"/>
      <c r="H882" s="46" t="s">
        <v>134</v>
      </c>
      <c r="I882" s="49">
        <f>SUM(I870:J872, I876:I878)</f>
        <v>447</v>
      </c>
      <c r="J882" s="50"/>
      <c r="K882" s="5" t="s">
        <v>135</v>
      </c>
      <c r="L882" s="15">
        <f>SQRT(((50-J879)^2+(50-J880)^2+(50-J881)^2)/2)</f>
        <v>10.502546935116895</v>
      </c>
      <c r="M882" s="38"/>
      <c r="N882" s="46" t="s">
        <v>134</v>
      </c>
      <c r="O882" s="49">
        <f>SUM(O870:P872, O876:O878)</f>
        <v>79</v>
      </c>
      <c r="P882" s="50"/>
      <c r="Q882" s="5" t="s">
        <v>135</v>
      </c>
      <c r="R882" s="15">
        <f>SQRT(((50-P879)^2+(50-P880)^2+(50-P881)^2)/2)</f>
        <v>11.2122666083146</v>
      </c>
      <c r="S882" s="38"/>
      <c r="T882" s="46" t="s">
        <v>134</v>
      </c>
      <c r="U882" s="49">
        <f>SUM(U870:V872, U876:U878)</f>
        <v>118</v>
      </c>
      <c r="V882" s="50"/>
      <c r="W882" s="5" t="s">
        <v>135</v>
      </c>
      <c r="X882" s="15">
        <f>SQRT(((50-V879)^2+(50-V880)^2+(50-V881)^2)/2)</f>
        <v>3.7337865276667213</v>
      </c>
    </row>
    <row r="883" spans="2:24" ht="15" customHeight="1" x14ac:dyDescent="0.25">
      <c r="B883" s="47"/>
      <c r="C883" s="51"/>
      <c r="D883" s="52"/>
      <c r="E883" s="5" t="s">
        <v>136</v>
      </c>
      <c r="F883" s="15">
        <f>SQRT(((50-F879)^2+(50-F880)^2+(50-F881)^2)/2)</f>
        <v>7.4490269989663247</v>
      </c>
      <c r="G883" s="38"/>
      <c r="H883" s="47"/>
      <c r="I883" s="51"/>
      <c r="J883" s="52"/>
      <c r="K883" s="5" t="s">
        <v>136</v>
      </c>
      <c r="L883" s="15">
        <f>SQRT(((50-L879)^2+(50-L880)^2+(50-L881)^2)/2)</f>
        <v>7.5812843511540544</v>
      </c>
      <c r="M883" s="38"/>
      <c r="N883" s="47"/>
      <c r="O883" s="51"/>
      <c r="P883" s="52"/>
      <c r="Q883" s="5" t="s">
        <v>136</v>
      </c>
      <c r="R883" s="15">
        <f>SQRT(((50-R879)^2+(50-R880)^2+(50-R881)^2)/2)</f>
        <v>3.4681281221819513</v>
      </c>
      <c r="S883" s="38"/>
      <c r="T883" s="47"/>
      <c r="U883" s="51"/>
      <c r="V883" s="52"/>
      <c r="W883" s="5" t="s">
        <v>136</v>
      </c>
      <c r="X883" s="15">
        <f>SQRT(((50-X879)^2+(50-X880)^2+(50-X881)^2)/2)</f>
        <v>2.7016006398336989</v>
      </c>
    </row>
    <row r="884" spans="2:24" ht="15" customHeight="1" x14ac:dyDescent="0.25">
      <c r="B884" s="48"/>
      <c r="C884" s="53"/>
      <c r="D884" s="54"/>
      <c r="E884" s="5" t="s">
        <v>137</v>
      </c>
      <c r="F884" s="15">
        <f>SQRT(((2*F882^2)+(2*F883^2))/4)</f>
        <v>8.160838357904856</v>
      </c>
      <c r="G884" s="38"/>
      <c r="H884" s="48"/>
      <c r="I884" s="53"/>
      <c r="J884" s="54"/>
      <c r="K884" s="5" t="s">
        <v>137</v>
      </c>
      <c r="L884" s="15">
        <f>SQRT(((2*L882^2)+(2*L883^2))/4)</f>
        <v>9.1591310869914579</v>
      </c>
      <c r="M884" s="38"/>
      <c r="N884" s="48"/>
      <c r="O884" s="53"/>
      <c r="P884" s="54"/>
      <c r="Q884" s="5" t="s">
        <v>137</v>
      </c>
      <c r="R884" s="15">
        <f>SQRT(((2*R882^2)+(2*R883^2))/4)</f>
        <v>8.298880501844689</v>
      </c>
      <c r="S884" s="38"/>
      <c r="T884" s="48"/>
      <c r="U884" s="53"/>
      <c r="V884" s="54"/>
      <c r="W884" s="5" t="s">
        <v>137</v>
      </c>
      <c r="X884" s="15">
        <f>SQRT(((2*X882^2)+(2*X883^2))/4)</f>
        <v>3.2588194067280996</v>
      </c>
    </row>
    <row r="886" spans="2:24" ht="15" customHeight="1" x14ac:dyDescent="0.25">
      <c r="B886" s="39" t="s">
        <v>449</v>
      </c>
      <c r="C886" s="39"/>
      <c r="D886" s="39"/>
      <c r="E886" s="39"/>
      <c r="F886" s="39"/>
      <c r="G886" s="38"/>
      <c r="H886" s="39" t="s">
        <v>450</v>
      </c>
      <c r="I886" s="39"/>
      <c r="J886" s="39"/>
      <c r="K886" s="39"/>
      <c r="L886" s="39"/>
      <c r="M886" s="38"/>
      <c r="N886" s="39" t="s">
        <v>451</v>
      </c>
      <c r="O886" s="39"/>
      <c r="P886" s="39"/>
      <c r="Q886" s="39"/>
      <c r="R886" s="39"/>
      <c r="S886" s="38"/>
      <c r="T886" s="39" t="s">
        <v>452</v>
      </c>
      <c r="U886" s="39"/>
      <c r="V886" s="39"/>
      <c r="W886" s="39"/>
      <c r="X886" s="39"/>
    </row>
    <row r="887" spans="2:24" ht="15" customHeight="1" x14ac:dyDescent="0.25">
      <c r="B887" s="2" t="s">
        <v>112</v>
      </c>
      <c r="C887" s="33">
        <v>70</v>
      </c>
      <c r="D887" s="34">
        <v>53</v>
      </c>
      <c r="E887" s="2" t="s">
        <v>113</v>
      </c>
      <c r="F887" s="16">
        <f>C887+D887+C889+D889+C893*2</f>
        <v>274</v>
      </c>
      <c r="G887" s="38"/>
      <c r="H887" s="2" t="s">
        <v>112</v>
      </c>
      <c r="I887" s="33">
        <v>83</v>
      </c>
      <c r="J887" s="34">
        <v>76</v>
      </c>
      <c r="K887" s="2" t="s">
        <v>113</v>
      </c>
      <c r="L887" s="16">
        <f>I887+J887+I889+J889+I893*2</f>
        <v>318</v>
      </c>
      <c r="M887" s="38"/>
      <c r="N887" s="2" t="s">
        <v>112</v>
      </c>
      <c r="O887" s="33">
        <f>C887+I887</f>
        <v>153</v>
      </c>
      <c r="P887" s="34">
        <f t="shared" ref="P887:P889" si="331">D887+J887</f>
        <v>129</v>
      </c>
      <c r="Q887" s="2" t="s">
        <v>113</v>
      </c>
      <c r="R887" s="16">
        <f>O887+P887+O889+P889+O893*2</f>
        <v>592</v>
      </c>
      <c r="S887" s="38"/>
      <c r="T887" s="2" t="s">
        <v>112</v>
      </c>
      <c r="U887" s="33">
        <v>50</v>
      </c>
      <c r="V887" s="34">
        <v>52</v>
      </c>
      <c r="W887" s="2" t="s">
        <v>113</v>
      </c>
      <c r="X887" s="16">
        <f>U887+V887+U889+V889+U893*2</f>
        <v>259</v>
      </c>
    </row>
    <row r="888" spans="2:24" ht="15" customHeight="1" x14ac:dyDescent="0.25">
      <c r="B888" s="3" t="s">
        <v>114</v>
      </c>
      <c r="C888" s="35">
        <v>38</v>
      </c>
      <c r="D888" s="36">
        <v>27</v>
      </c>
      <c r="E888" s="3" t="s">
        <v>115</v>
      </c>
      <c r="F888" s="17">
        <f>SUM(C887:D888)+C894*2</f>
        <v>262</v>
      </c>
      <c r="G888" s="38"/>
      <c r="H888" s="3" t="s">
        <v>114</v>
      </c>
      <c r="I888" s="35">
        <v>87</v>
      </c>
      <c r="J888" s="36">
        <v>80</v>
      </c>
      <c r="K888" s="3" t="s">
        <v>115</v>
      </c>
      <c r="L888" s="17">
        <f>SUM(I887:J888)+I894*2</f>
        <v>432</v>
      </c>
      <c r="M888" s="38"/>
      <c r="N888" s="3" t="s">
        <v>114</v>
      </c>
      <c r="O888" s="35">
        <f t="shared" ref="O888:O889" si="332">C888+I888</f>
        <v>125</v>
      </c>
      <c r="P888" s="36">
        <f t="shared" si="331"/>
        <v>107</v>
      </c>
      <c r="Q888" s="3" t="s">
        <v>115</v>
      </c>
      <c r="R888" s="17">
        <f>SUM(O887:P888)+O894*2</f>
        <v>694</v>
      </c>
      <c r="S888" s="38"/>
      <c r="T888" s="3" t="s">
        <v>114</v>
      </c>
      <c r="U888" s="35">
        <v>53</v>
      </c>
      <c r="V888" s="36">
        <v>30</v>
      </c>
      <c r="W888" s="3" t="s">
        <v>115</v>
      </c>
      <c r="X888" s="17">
        <f>SUM(U887:V888)+U894*2</f>
        <v>245</v>
      </c>
    </row>
    <row r="889" spans="2:24" ht="15" customHeight="1" x14ac:dyDescent="0.25">
      <c r="B889" s="4" t="s">
        <v>116</v>
      </c>
      <c r="C889" s="31">
        <v>48</v>
      </c>
      <c r="D889" s="32">
        <v>33</v>
      </c>
      <c r="E889" s="4" t="s">
        <v>117</v>
      </c>
      <c r="F889" s="18">
        <f>SUM(C888:D889)+C895*2</f>
        <v>178</v>
      </c>
      <c r="G889" s="38"/>
      <c r="H889" s="4" t="s">
        <v>116</v>
      </c>
      <c r="I889" s="31">
        <v>68</v>
      </c>
      <c r="J889" s="32">
        <v>37</v>
      </c>
      <c r="K889" s="4" t="s">
        <v>117</v>
      </c>
      <c r="L889" s="18">
        <f>SUM(I888:J889)+I895*2</f>
        <v>368</v>
      </c>
      <c r="M889" s="38"/>
      <c r="N889" s="4" t="s">
        <v>116</v>
      </c>
      <c r="O889" s="31">
        <f t="shared" si="332"/>
        <v>116</v>
      </c>
      <c r="P889" s="32">
        <f t="shared" si="331"/>
        <v>70</v>
      </c>
      <c r="Q889" s="4" t="s">
        <v>117</v>
      </c>
      <c r="R889" s="18">
        <f>SUM(O888:P889)+O895*2</f>
        <v>546</v>
      </c>
      <c r="S889" s="38"/>
      <c r="T889" s="4" t="s">
        <v>116</v>
      </c>
      <c r="U889" s="31">
        <v>46</v>
      </c>
      <c r="V889" s="32">
        <v>61</v>
      </c>
      <c r="W889" s="4" t="s">
        <v>117</v>
      </c>
      <c r="X889" s="18">
        <f>SUM(U888:V889)+U895*2</f>
        <v>224</v>
      </c>
    </row>
    <row r="890" spans="2:24" ht="15" customHeight="1" x14ac:dyDescent="0.25">
      <c r="B890" s="2" t="s">
        <v>118</v>
      </c>
      <c r="C890" s="6">
        <f>C887/(C887+D887)*100</f>
        <v>56.910569105691053</v>
      </c>
      <c r="D890" s="7">
        <f>D887/(C887+D887)*100</f>
        <v>43.089430894308947</v>
      </c>
      <c r="E890" s="2" t="s">
        <v>119</v>
      </c>
      <c r="F890" s="12">
        <f>F887/SUM(F887:F889)*100</f>
        <v>38.375350140056028</v>
      </c>
      <c r="G890" s="38"/>
      <c r="H890" s="2" t="s">
        <v>118</v>
      </c>
      <c r="I890" s="6">
        <f>I887/(I887+J887)*100</f>
        <v>52.20125786163522</v>
      </c>
      <c r="J890" s="7">
        <f>J887/(I887+J887)*100</f>
        <v>47.79874213836478</v>
      </c>
      <c r="K890" s="2" t="s">
        <v>119</v>
      </c>
      <c r="L890" s="12">
        <f>L887/SUM(L887:L889)*100</f>
        <v>28.443649373881929</v>
      </c>
      <c r="M890" s="38"/>
      <c r="N890" s="2" t="s">
        <v>118</v>
      </c>
      <c r="O890" s="6">
        <f>O887/(O887+P887)*100</f>
        <v>54.255319148936167</v>
      </c>
      <c r="P890" s="7">
        <f>P887/(O887+P887)*100</f>
        <v>45.744680851063826</v>
      </c>
      <c r="Q890" s="2" t="s">
        <v>119</v>
      </c>
      <c r="R890" s="12">
        <f>R887/SUM(R887:R889)*100</f>
        <v>32.314410480349345</v>
      </c>
      <c r="S890" s="38"/>
      <c r="T890" s="2" t="s">
        <v>118</v>
      </c>
      <c r="U890" s="6">
        <f>U887/(U887+V887)*100</f>
        <v>49.019607843137251</v>
      </c>
      <c r="V890" s="7">
        <f>V887/(U887+V887)*100</f>
        <v>50.980392156862742</v>
      </c>
      <c r="W890" s="2" t="s">
        <v>119</v>
      </c>
      <c r="X890" s="12">
        <f>X887/SUM(X887:X889)*100</f>
        <v>35.57692307692308</v>
      </c>
    </row>
    <row r="891" spans="2:24" ht="15" customHeight="1" x14ac:dyDescent="0.25">
      <c r="B891" s="3" t="s">
        <v>120</v>
      </c>
      <c r="C891" s="8">
        <f>C888/(C888+D888)*100</f>
        <v>58.461538461538467</v>
      </c>
      <c r="D891" s="9">
        <f>D888/(C888+D888)*100</f>
        <v>41.53846153846154</v>
      </c>
      <c r="E891" s="3" t="s">
        <v>121</v>
      </c>
      <c r="F891" s="13">
        <f>F888/SUM(F887:F889)*100</f>
        <v>36.694677871148457</v>
      </c>
      <c r="G891" s="38"/>
      <c r="H891" s="3" t="s">
        <v>120</v>
      </c>
      <c r="I891" s="8">
        <f>I888/(I888+J888)*100</f>
        <v>52.095808383233532</v>
      </c>
      <c r="J891" s="9">
        <f>J888/(I888+J888)*100</f>
        <v>47.904191616766468</v>
      </c>
      <c r="K891" s="3" t="s">
        <v>121</v>
      </c>
      <c r="L891" s="13">
        <f>L888/SUM(L887:L889)*100</f>
        <v>38.640429338103758</v>
      </c>
      <c r="M891" s="38"/>
      <c r="N891" s="3" t="s">
        <v>120</v>
      </c>
      <c r="O891" s="8">
        <f>O888/(O888+P888)*100</f>
        <v>53.879310344827594</v>
      </c>
      <c r="P891" s="9">
        <f>P888/(O888+P888)*100</f>
        <v>46.120689655172413</v>
      </c>
      <c r="Q891" s="3" t="s">
        <v>121</v>
      </c>
      <c r="R891" s="13">
        <f>R888/SUM(R887:R889)*100</f>
        <v>37.882096069869</v>
      </c>
      <c r="S891" s="38"/>
      <c r="T891" s="3" t="s">
        <v>120</v>
      </c>
      <c r="U891" s="8">
        <f>U888/(U888+V888)*100</f>
        <v>63.855421686746979</v>
      </c>
      <c r="V891" s="9">
        <f>V888/(U888+V888)*100</f>
        <v>36.144578313253014</v>
      </c>
      <c r="W891" s="3" t="s">
        <v>121</v>
      </c>
      <c r="X891" s="13">
        <f>X888/SUM(X887:X889)*100</f>
        <v>33.653846153846153</v>
      </c>
    </row>
    <row r="892" spans="2:24" ht="15" customHeight="1" x14ac:dyDescent="0.25">
      <c r="B892" s="4" t="s">
        <v>122</v>
      </c>
      <c r="C892" s="10">
        <f>C889/(C889+D889)*100</f>
        <v>59.259259259259252</v>
      </c>
      <c r="D892" s="11">
        <f>D889/(C889+D889)*100</f>
        <v>40.74074074074074</v>
      </c>
      <c r="E892" s="4" t="s">
        <v>123</v>
      </c>
      <c r="F892" s="14">
        <f>F889/SUM(F887:F889)*100</f>
        <v>24.929971988795518</v>
      </c>
      <c r="G892" s="38"/>
      <c r="H892" s="4" t="s">
        <v>122</v>
      </c>
      <c r="I892" s="10">
        <f>I889/(I889+J889)*100</f>
        <v>64.761904761904759</v>
      </c>
      <c r="J892" s="11">
        <f>J889/(I889+J889)*100</f>
        <v>35.238095238095241</v>
      </c>
      <c r="K892" s="4" t="s">
        <v>123</v>
      </c>
      <c r="L892" s="14">
        <f>L889/SUM(L887:L889)*100</f>
        <v>32.91592128801431</v>
      </c>
      <c r="M892" s="38"/>
      <c r="N892" s="4" t="s">
        <v>122</v>
      </c>
      <c r="O892" s="10">
        <f>O889/(O889+P889)*100</f>
        <v>62.365591397849464</v>
      </c>
      <c r="P892" s="11">
        <f>P889/(O889+P889)*100</f>
        <v>37.634408602150536</v>
      </c>
      <c r="Q892" s="4" t="s">
        <v>123</v>
      </c>
      <c r="R892" s="14">
        <f>R889/SUM(R887:R889)*100</f>
        <v>29.803493449781659</v>
      </c>
      <c r="S892" s="38"/>
      <c r="T892" s="4" t="s">
        <v>122</v>
      </c>
      <c r="U892" s="10">
        <f>U889/(U889+V889)*100</f>
        <v>42.990654205607477</v>
      </c>
      <c r="V892" s="11">
        <f>V889/(U889+V889)*100</f>
        <v>57.009345794392516</v>
      </c>
      <c r="W892" s="4" t="s">
        <v>123</v>
      </c>
      <c r="X892" s="14">
        <f>X889/SUM(X887:X889)*100</f>
        <v>30.76923076923077</v>
      </c>
    </row>
    <row r="893" spans="2:24" ht="15" customHeight="1" x14ac:dyDescent="0.25">
      <c r="B893" s="2" t="s">
        <v>124</v>
      </c>
      <c r="C893" s="40">
        <v>35</v>
      </c>
      <c r="D893" s="41"/>
      <c r="E893" s="2" t="s">
        <v>125</v>
      </c>
      <c r="F893" s="12">
        <f>SQRT(5+F887)/SQRT(5+F888)*((5+C887)/(5+D887))</f>
        <v>1.321842589936326</v>
      </c>
      <c r="G893" s="38"/>
      <c r="H893" s="2" t="s">
        <v>124</v>
      </c>
      <c r="I893" s="40">
        <v>27</v>
      </c>
      <c r="J893" s="41"/>
      <c r="K893" s="2" t="s">
        <v>125</v>
      </c>
      <c r="L893" s="12">
        <f>SQRT(5+L887)/SQRT(5+L888)*((5+I887)/(5+J887))</f>
        <v>0.93402434467476991</v>
      </c>
      <c r="M893" s="38"/>
      <c r="N893" s="2" t="s">
        <v>124</v>
      </c>
      <c r="O893" s="40">
        <f t="shared" ref="O893:O895" si="333">C893+I893</f>
        <v>62</v>
      </c>
      <c r="P893" s="41">
        <f t="shared" ref="P893:P895" si="334">D893+J893</f>
        <v>0</v>
      </c>
      <c r="Q893" s="2" t="s">
        <v>125</v>
      </c>
      <c r="R893" s="12">
        <f>SQRT(5+R887)/SQRT(5+R888)*((5+O887)/(5+P887))</f>
        <v>1.0896847330337269</v>
      </c>
      <c r="S893" s="38"/>
      <c r="T893" s="2" t="s">
        <v>124</v>
      </c>
      <c r="U893" s="40">
        <v>25</v>
      </c>
      <c r="V893" s="41"/>
      <c r="W893" s="2" t="s">
        <v>125</v>
      </c>
      <c r="X893" s="12">
        <f>SQRT(5+X887)/SQRT(5+X888)*((5+U887)/(5+V887))</f>
        <v>0.99156181308993996</v>
      </c>
    </row>
    <row r="894" spans="2:24" ht="15" customHeight="1" x14ac:dyDescent="0.25">
      <c r="B894" s="3" t="s">
        <v>126</v>
      </c>
      <c r="C894" s="42">
        <v>37</v>
      </c>
      <c r="D894" s="43"/>
      <c r="E894" s="3" t="s">
        <v>127</v>
      </c>
      <c r="F894" s="13">
        <f>SQRT(5+F888)/SQRT(5+F889)*((5+C888)/(5+D888))</f>
        <v>1.6231122783830159</v>
      </c>
      <c r="G894" s="38"/>
      <c r="H894" s="3" t="s">
        <v>126</v>
      </c>
      <c r="I894" s="42">
        <v>53</v>
      </c>
      <c r="J894" s="43"/>
      <c r="K894" s="3" t="s">
        <v>127</v>
      </c>
      <c r="L894" s="13">
        <f>SQRT(5+L888)/SQRT(5+L889)*((5+I888)/(5+J888))</f>
        <v>1.1715348284147988</v>
      </c>
      <c r="M894" s="38"/>
      <c r="N894" s="3" t="s">
        <v>126</v>
      </c>
      <c r="O894" s="42">
        <f t="shared" si="333"/>
        <v>90</v>
      </c>
      <c r="P894" s="43">
        <f t="shared" si="334"/>
        <v>0</v>
      </c>
      <c r="Q894" s="3" t="s">
        <v>127</v>
      </c>
      <c r="R894" s="13">
        <f>SQRT(5+R888)/SQRT(5+R889)*((5+O888)/(5+P888))</f>
        <v>1.3073387020327445</v>
      </c>
      <c r="S894" s="38"/>
      <c r="T894" s="3" t="s">
        <v>126</v>
      </c>
      <c r="U894" s="42">
        <v>30</v>
      </c>
      <c r="V894" s="43"/>
      <c r="W894" s="3" t="s">
        <v>127</v>
      </c>
      <c r="X894" s="13">
        <f>SQRT(5+X888)/SQRT(5+X889)*((5+U888)/(5+V888))</f>
        <v>1.7314590009040876</v>
      </c>
    </row>
    <row r="895" spans="2:24" ht="15" customHeight="1" x14ac:dyDescent="0.25">
      <c r="B895" s="4" t="s">
        <v>128</v>
      </c>
      <c r="C895" s="44">
        <v>16</v>
      </c>
      <c r="D895" s="45"/>
      <c r="E895" s="4" t="s">
        <v>129</v>
      </c>
      <c r="F895" s="14">
        <f>SQRT(5+F889)/SQRT(5+F887)*((5+C889)/(5+D889))</f>
        <v>1.1295766757843564</v>
      </c>
      <c r="G895" s="38"/>
      <c r="H895" s="4" t="s">
        <v>128</v>
      </c>
      <c r="I895" s="44">
        <v>48</v>
      </c>
      <c r="J895" s="45"/>
      <c r="K895" s="4" t="s">
        <v>129</v>
      </c>
      <c r="L895" s="14">
        <f>SQRT(5+L889)/SQRT(5+L887)*((5+I889)/(5+J889))</f>
        <v>1.8677843168629702</v>
      </c>
      <c r="M895" s="38"/>
      <c r="N895" s="4" t="s">
        <v>128</v>
      </c>
      <c r="O895" s="44">
        <f t="shared" si="333"/>
        <v>64</v>
      </c>
      <c r="P895" s="45">
        <f t="shared" si="334"/>
        <v>0</v>
      </c>
      <c r="Q895" s="4" t="s">
        <v>129</v>
      </c>
      <c r="R895" s="14">
        <f>SQRT(5+R889)/SQRT(5+R887)*((5+O889)/(5+P889))</f>
        <v>1.5499323424412896</v>
      </c>
      <c r="S895" s="38"/>
      <c r="T895" s="4" t="s">
        <v>128</v>
      </c>
      <c r="U895" s="44">
        <v>17</v>
      </c>
      <c r="V895" s="45"/>
      <c r="W895" s="4" t="s">
        <v>129</v>
      </c>
      <c r="X895" s="14">
        <f>SQRT(5+X889)/SQRT(5+X887)*((5+U889)/(5+V889))</f>
        <v>0.71968428290978248</v>
      </c>
    </row>
    <row r="896" spans="2:24" ht="15" customHeight="1" x14ac:dyDescent="0.25">
      <c r="B896" s="2" t="s">
        <v>112</v>
      </c>
      <c r="C896" s="6">
        <f>(100*F893)/(1+F893)</f>
        <v>56.930758168777331</v>
      </c>
      <c r="D896" s="7">
        <f>100-C896</f>
        <v>43.069241831222669</v>
      </c>
      <c r="E896" s="2" t="s">
        <v>130</v>
      </c>
      <c r="F896" s="7">
        <f>(C896+D898)/2</f>
        <v>51.944223762091681</v>
      </c>
      <c r="G896" s="38"/>
      <c r="H896" s="2" t="s">
        <v>112</v>
      </c>
      <c r="I896" s="6">
        <f>(100*L893)/(1+L893)</f>
        <v>48.294342687389367</v>
      </c>
      <c r="J896" s="7">
        <f>100-I896</f>
        <v>51.705657312610633</v>
      </c>
      <c r="K896" s="2" t="s">
        <v>130</v>
      </c>
      <c r="L896" s="7">
        <f>(I896+J898)/2</f>
        <v>41.582234261778538</v>
      </c>
      <c r="M896" s="38"/>
      <c r="N896" s="2" t="s">
        <v>112</v>
      </c>
      <c r="O896" s="6">
        <f>(100*R893)/(1+R893)</f>
        <v>52.145891473866627</v>
      </c>
      <c r="P896" s="7">
        <f>100-O896</f>
        <v>47.854108526133373</v>
      </c>
      <c r="Q896" s="2" t="s">
        <v>130</v>
      </c>
      <c r="R896" s="7">
        <f>(O896+P898)/2</f>
        <v>45.681309130657837</v>
      </c>
      <c r="S896" s="38"/>
      <c r="T896" s="2" t="s">
        <v>161</v>
      </c>
      <c r="U896" s="6">
        <f>(100*X893)/(1+X893)</f>
        <v>49.788151518707622</v>
      </c>
      <c r="V896" s="7">
        <f>100-U896</f>
        <v>50.211848481292378</v>
      </c>
      <c r="W896" s="2" t="s">
        <v>130</v>
      </c>
      <c r="X896" s="7">
        <f>(U896+V898)/2</f>
        <v>53.969180124090904</v>
      </c>
    </row>
    <row r="897" spans="2:24" ht="15" customHeight="1" x14ac:dyDescent="0.25">
      <c r="B897" s="3" t="s">
        <v>162</v>
      </c>
      <c r="C897" s="8">
        <f>(100*F894)/(1+F894)</f>
        <v>61.877346683137887</v>
      </c>
      <c r="D897" s="9">
        <f t="shared" ref="D897:D898" si="335">100-C897</f>
        <v>38.122653316862113</v>
      </c>
      <c r="E897" s="3" t="s">
        <v>131</v>
      </c>
      <c r="F897" s="9">
        <f>(D896+C897)/2</f>
        <v>52.473294257180278</v>
      </c>
      <c r="G897" s="38"/>
      <c r="H897" s="3" t="s">
        <v>162</v>
      </c>
      <c r="I897" s="8">
        <f>(100*L894)/(1+L894)</f>
        <v>53.949621856629804</v>
      </c>
      <c r="J897" s="9">
        <f t="shared" ref="J897:J898" si="336">100-I897</f>
        <v>46.050378143370196</v>
      </c>
      <c r="K897" s="3" t="s">
        <v>131</v>
      </c>
      <c r="L897" s="9">
        <f>(J896+I897)/2</f>
        <v>52.827639584620215</v>
      </c>
      <c r="M897" s="38"/>
      <c r="N897" s="3" t="s">
        <v>162</v>
      </c>
      <c r="O897" s="8">
        <f>(100*R894)/(1+R894)</f>
        <v>56.660025720584109</v>
      </c>
      <c r="P897" s="9">
        <f t="shared" ref="P897:P898" si="337">100-O897</f>
        <v>43.339974279415891</v>
      </c>
      <c r="Q897" s="3" t="s">
        <v>131</v>
      </c>
      <c r="R897" s="9">
        <f>(P896+O897)/2</f>
        <v>52.257067123358738</v>
      </c>
      <c r="S897" s="38"/>
      <c r="T897" s="3" t="s">
        <v>162</v>
      </c>
      <c r="U897" s="8">
        <f>(100*X894)/(1+X894)</f>
        <v>63.389529197802005</v>
      </c>
      <c r="V897" s="9">
        <f t="shared" ref="V897:V898" si="338">100-U897</f>
        <v>36.610470802197995</v>
      </c>
      <c r="W897" s="3" t="s">
        <v>131</v>
      </c>
      <c r="X897" s="9">
        <f>(V896+U897)/2</f>
        <v>56.800688839547192</v>
      </c>
    </row>
    <row r="898" spans="2:24" ht="15" customHeight="1" x14ac:dyDescent="0.25">
      <c r="B898" s="4" t="s">
        <v>132</v>
      </c>
      <c r="C898" s="10">
        <f>(100*F895)/(1+F895)</f>
        <v>53.042310644593975</v>
      </c>
      <c r="D898" s="11">
        <f t="shared" si="335"/>
        <v>46.957689355406025</v>
      </c>
      <c r="E898" s="4" t="s">
        <v>133</v>
      </c>
      <c r="F898" s="11">
        <f>(D897+C898)/2</f>
        <v>45.582481980728048</v>
      </c>
      <c r="G898" s="38"/>
      <c r="H898" s="4" t="s">
        <v>132</v>
      </c>
      <c r="I898" s="10">
        <f>(100*L895)/(1+L895)</f>
        <v>65.129874163832298</v>
      </c>
      <c r="J898" s="11">
        <f t="shared" si="336"/>
        <v>34.870125836167702</v>
      </c>
      <c r="K898" s="4" t="s">
        <v>133</v>
      </c>
      <c r="L898" s="11">
        <f>(J897+I898)/2</f>
        <v>55.590126153601247</v>
      </c>
      <c r="M898" s="38"/>
      <c r="N898" s="4" t="s">
        <v>132</v>
      </c>
      <c r="O898" s="10">
        <f>(100*R895)/(1+R895)</f>
        <v>60.783273212550959</v>
      </c>
      <c r="P898" s="11">
        <f t="shared" si="337"/>
        <v>39.216726787449041</v>
      </c>
      <c r="Q898" s="4" t="s">
        <v>133</v>
      </c>
      <c r="R898" s="11">
        <f>(P897+O898)/2</f>
        <v>52.061623745983425</v>
      </c>
      <c r="S898" s="38"/>
      <c r="T898" s="4" t="s">
        <v>132</v>
      </c>
      <c r="U898" s="10">
        <f>(100*X895)/(1+X895)</f>
        <v>41.849791270525813</v>
      </c>
      <c r="V898" s="11">
        <f t="shared" si="338"/>
        <v>58.150208729474187</v>
      </c>
      <c r="W898" s="4" t="s">
        <v>133</v>
      </c>
      <c r="X898" s="11">
        <f>(V897+U898)/2</f>
        <v>39.230131036361904</v>
      </c>
    </row>
    <row r="899" spans="2:24" ht="15" customHeight="1" x14ac:dyDescent="0.25">
      <c r="B899" s="46" t="s">
        <v>134</v>
      </c>
      <c r="C899" s="49">
        <f>SUM(C887:D889, C893:C895)</f>
        <v>357</v>
      </c>
      <c r="D899" s="50"/>
      <c r="E899" s="5" t="s">
        <v>135</v>
      </c>
      <c r="F899" s="15">
        <f>SQRT(((50-D896)^2+(50-D897)^2+(50-D898)^2)/2)</f>
        <v>9.9589765308421647</v>
      </c>
      <c r="G899" s="38"/>
      <c r="H899" s="46" t="s">
        <v>134</v>
      </c>
      <c r="I899" s="49">
        <f>SUM(I887:J889, I893:I895)</f>
        <v>559</v>
      </c>
      <c r="J899" s="50"/>
      <c r="K899" s="5" t="s">
        <v>135</v>
      </c>
      <c r="L899" s="15">
        <f>SQRT(((50-J896)^2+(50-J897)^2+(50-J898)^2)/2)</f>
        <v>11.122541793399341</v>
      </c>
      <c r="M899" s="38"/>
      <c r="N899" s="46" t="s">
        <v>134</v>
      </c>
      <c r="O899" s="49">
        <f>SUM(O887:P889, O893:O895)</f>
        <v>916</v>
      </c>
      <c r="P899" s="50"/>
      <c r="Q899" s="5" t="s">
        <v>135</v>
      </c>
      <c r="R899" s="15">
        <f>SQRT(((50-P896)^2+(50-P897)^2+(50-P898)^2)/2)</f>
        <v>9.0895482284042703</v>
      </c>
      <c r="S899" s="38"/>
      <c r="T899" s="46" t="s">
        <v>134</v>
      </c>
      <c r="U899" s="49">
        <f>SUM(U887:V889, U893:U895)</f>
        <v>364</v>
      </c>
      <c r="V899" s="50"/>
      <c r="W899" s="5" t="s">
        <v>135</v>
      </c>
      <c r="X899" s="15">
        <f>SQRT(((50-V896)^2+(50-V897)^2+(50-V898)^2)/2)</f>
        <v>11.084905823953029</v>
      </c>
    </row>
    <row r="900" spans="2:24" ht="15" customHeight="1" x14ac:dyDescent="0.25">
      <c r="B900" s="47"/>
      <c r="C900" s="51"/>
      <c r="D900" s="52"/>
      <c r="E900" s="5" t="s">
        <v>136</v>
      </c>
      <c r="F900" s="15">
        <f>SQRT(((50-F896)^2+(50-F897)^2+(50-F898)^2)/2)</f>
        <v>3.834817855535988</v>
      </c>
      <c r="G900" s="38"/>
      <c r="H900" s="47"/>
      <c r="I900" s="51"/>
      <c r="J900" s="52"/>
      <c r="K900" s="5" t="s">
        <v>136</v>
      </c>
      <c r="L900" s="15">
        <f>SQRT(((50-L896)^2+(50-L897)^2+(50-L898)^2)/2)</f>
        <v>7.4196979742191314</v>
      </c>
      <c r="M900" s="38"/>
      <c r="N900" s="47"/>
      <c r="O900" s="51"/>
      <c r="P900" s="52"/>
      <c r="Q900" s="5" t="s">
        <v>136</v>
      </c>
      <c r="R900" s="15">
        <f>SQRT(((50-R896)^2+(50-R897)^2+(50-R898)^2)/2)</f>
        <v>3.7413724282867769</v>
      </c>
      <c r="S900" s="38"/>
      <c r="T900" s="47"/>
      <c r="U900" s="51"/>
      <c r="V900" s="52"/>
      <c r="W900" s="5" t="s">
        <v>136</v>
      </c>
      <c r="X900" s="15">
        <f>SQRT(((50-X896)^2+(50-X897)^2+(50-X898)^2)/2)</f>
        <v>9.4338178126290728</v>
      </c>
    </row>
    <row r="901" spans="2:24" ht="15" customHeight="1" x14ac:dyDescent="0.25">
      <c r="B901" s="48"/>
      <c r="C901" s="53"/>
      <c r="D901" s="54"/>
      <c r="E901" s="5" t="s">
        <v>137</v>
      </c>
      <c r="F901" s="15">
        <f>SQRT(((2*F899^2)+(2*F900^2))/4)</f>
        <v>7.5460930794353001</v>
      </c>
      <c r="G901" s="38"/>
      <c r="H901" s="48"/>
      <c r="I901" s="53"/>
      <c r="J901" s="54"/>
      <c r="K901" s="5" t="s">
        <v>137</v>
      </c>
      <c r="L901" s="15">
        <f>SQRT(((2*L899^2)+(2*L900^2))/4)</f>
        <v>9.4541751087693129</v>
      </c>
      <c r="M901" s="38"/>
      <c r="N901" s="48"/>
      <c r="O901" s="53"/>
      <c r="P901" s="54"/>
      <c r="Q901" s="5" t="s">
        <v>137</v>
      </c>
      <c r="R901" s="15">
        <f>SQRT(((2*R899^2)+(2*R900^2))/4)</f>
        <v>6.9504587849879274</v>
      </c>
      <c r="S901" s="38"/>
      <c r="T901" s="48"/>
      <c r="U901" s="53"/>
      <c r="V901" s="54"/>
      <c r="W901" s="5" t="s">
        <v>137</v>
      </c>
      <c r="X901" s="15">
        <f>SQRT(((2*X899^2)+(2*X900^2))/4)</f>
        <v>10.292522908592076</v>
      </c>
    </row>
    <row r="903" spans="2:24" ht="15" customHeight="1" x14ac:dyDescent="0.25">
      <c r="B903" s="39" t="s">
        <v>453</v>
      </c>
      <c r="C903" s="39"/>
      <c r="D903" s="39"/>
      <c r="E903" s="39"/>
      <c r="F903" s="39"/>
      <c r="G903" s="38"/>
      <c r="H903" s="39" t="s">
        <v>454</v>
      </c>
      <c r="I903" s="39"/>
      <c r="J903" s="39"/>
      <c r="K903" s="39"/>
      <c r="L903" s="39"/>
      <c r="M903" s="38"/>
      <c r="N903" s="39" t="s">
        <v>455</v>
      </c>
      <c r="O903" s="39"/>
      <c r="P903" s="39"/>
      <c r="Q903" s="39"/>
      <c r="R903" s="39"/>
      <c r="S903" s="38"/>
      <c r="T903" s="39" t="s">
        <v>456</v>
      </c>
      <c r="U903" s="39"/>
      <c r="V903" s="39"/>
      <c r="W903" s="39"/>
      <c r="X903" s="39"/>
    </row>
    <row r="904" spans="2:24" ht="15" customHeight="1" x14ac:dyDescent="0.25">
      <c r="B904" s="2" t="s">
        <v>112</v>
      </c>
      <c r="C904" s="33">
        <v>48</v>
      </c>
      <c r="D904" s="34">
        <v>29</v>
      </c>
      <c r="E904" s="2" t="s">
        <v>113</v>
      </c>
      <c r="F904" s="16">
        <f>C904+D904+C906+D906+C910*2</f>
        <v>173</v>
      </c>
      <c r="G904" s="38"/>
      <c r="H904" s="2" t="s">
        <v>112</v>
      </c>
      <c r="I904" s="33">
        <v>92</v>
      </c>
      <c r="J904" s="34">
        <v>66</v>
      </c>
      <c r="K904" s="2" t="s">
        <v>113</v>
      </c>
      <c r="L904" s="16">
        <f>I904+J904+I906+J906+I910*2</f>
        <v>324</v>
      </c>
      <c r="M904" s="38"/>
      <c r="N904" s="2" t="s">
        <v>112</v>
      </c>
      <c r="O904" s="33">
        <v>28</v>
      </c>
      <c r="P904" s="34">
        <v>20</v>
      </c>
      <c r="Q904" s="2" t="s">
        <v>113</v>
      </c>
      <c r="R904" s="16">
        <f>O904+P904+O906+P906+O910*2</f>
        <v>95</v>
      </c>
      <c r="S904" s="38"/>
      <c r="T904" s="2" t="s">
        <v>112</v>
      </c>
      <c r="U904" s="33">
        <v>31</v>
      </c>
      <c r="V904" s="34">
        <v>29</v>
      </c>
      <c r="W904" s="2" t="s">
        <v>113</v>
      </c>
      <c r="X904" s="16">
        <f>U904+V904+U906+V906+U910*2</f>
        <v>153</v>
      </c>
    </row>
    <row r="905" spans="2:24" ht="15" customHeight="1" x14ac:dyDescent="0.25">
      <c r="B905" s="3" t="s">
        <v>114</v>
      </c>
      <c r="C905" s="35">
        <v>29</v>
      </c>
      <c r="D905" s="36">
        <v>26</v>
      </c>
      <c r="E905" s="3" t="s">
        <v>115</v>
      </c>
      <c r="F905" s="17">
        <f>SUM(C904:D905)+C911*2</f>
        <v>166</v>
      </c>
      <c r="G905" s="38"/>
      <c r="H905" s="3" t="s">
        <v>114</v>
      </c>
      <c r="I905" s="35">
        <v>63</v>
      </c>
      <c r="J905" s="36">
        <v>66</v>
      </c>
      <c r="K905" s="3" t="s">
        <v>115</v>
      </c>
      <c r="L905" s="17">
        <f>SUM(I904:J905)+I911*2</f>
        <v>445</v>
      </c>
      <c r="M905" s="38"/>
      <c r="N905" s="3" t="s">
        <v>114</v>
      </c>
      <c r="O905" s="35">
        <v>14</v>
      </c>
      <c r="P905" s="36">
        <v>3</v>
      </c>
      <c r="Q905" s="3" t="s">
        <v>115</v>
      </c>
      <c r="R905" s="17">
        <f>SUM(O904:P905)+O911*2</f>
        <v>109</v>
      </c>
      <c r="S905" s="38"/>
      <c r="T905" s="3" t="s">
        <v>114</v>
      </c>
      <c r="U905" s="35">
        <v>17</v>
      </c>
      <c r="V905" s="36">
        <v>13</v>
      </c>
      <c r="W905" s="3" t="s">
        <v>115</v>
      </c>
      <c r="X905" s="17">
        <f>SUM(U904:V905)+U911*2</f>
        <v>154</v>
      </c>
    </row>
    <row r="906" spans="2:24" ht="15" customHeight="1" x14ac:dyDescent="0.25">
      <c r="B906" s="4" t="s">
        <v>116</v>
      </c>
      <c r="C906" s="31">
        <v>24</v>
      </c>
      <c r="D906" s="32">
        <v>20</v>
      </c>
      <c r="E906" s="4" t="s">
        <v>117</v>
      </c>
      <c r="F906" s="18">
        <f>SUM(C905:D906)+C912*2</f>
        <v>107</v>
      </c>
      <c r="G906" s="38"/>
      <c r="H906" s="4" t="s">
        <v>116</v>
      </c>
      <c r="I906" s="31">
        <v>43</v>
      </c>
      <c r="J906" s="32">
        <v>41</v>
      </c>
      <c r="K906" s="4" t="s">
        <v>117</v>
      </c>
      <c r="L906" s="18">
        <f>SUM(I905:J906)+I912*2</f>
        <v>267</v>
      </c>
      <c r="M906" s="38"/>
      <c r="N906" s="4" t="s">
        <v>116</v>
      </c>
      <c r="O906" s="31">
        <v>14</v>
      </c>
      <c r="P906" s="32">
        <v>13</v>
      </c>
      <c r="Q906" s="4" t="s">
        <v>117</v>
      </c>
      <c r="R906" s="18">
        <f>SUM(O905:P906)+O912*2</f>
        <v>50</v>
      </c>
      <c r="S906" s="38"/>
      <c r="T906" s="4" t="s">
        <v>116</v>
      </c>
      <c r="U906" s="31">
        <v>8</v>
      </c>
      <c r="V906" s="32">
        <v>19</v>
      </c>
      <c r="W906" s="4" t="s">
        <v>117</v>
      </c>
      <c r="X906" s="18">
        <f>SUM(U905:V906)+U912*2</f>
        <v>71</v>
      </c>
    </row>
    <row r="907" spans="2:24" ht="15" customHeight="1" x14ac:dyDescent="0.25">
      <c r="B907" s="2" t="s">
        <v>118</v>
      </c>
      <c r="C907" s="6">
        <f>C904/(C904+D904)*100</f>
        <v>62.337662337662337</v>
      </c>
      <c r="D907" s="7">
        <f>D904/(C904+D904)*100</f>
        <v>37.662337662337663</v>
      </c>
      <c r="E907" s="2" t="s">
        <v>119</v>
      </c>
      <c r="F907" s="12">
        <f>F904/SUM(F904:F906)*100</f>
        <v>38.789237668161434</v>
      </c>
      <c r="G907" s="38"/>
      <c r="H907" s="2" t="s">
        <v>118</v>
      </c>
      <c r="I907" s="6">
        <f>I904/(I904+J904)*100</f>
        <v>58.22784810126582</v>
      </c>
      <c r="J907" s="7">
        <f>J904/(I904+J904)*100</f>
        <v>41.77215189873418</v>
      </c>
      <c r="K907" s="2" t="s">
        <v>119</v>
      </c>
      <c r="L907" s="12">
        <f>L904/SUM(L904:L906)*100</f>
        <v>31.274131274131271</v>
      </c>
      <c r="M907" s="38"/>
      <c r="N907" s="2" t="s">
        <v>118</v>
      </c>
      <c r="O907" s="6">
        <f>O904/(O904+P904)*100</f>
        <v>58.333333333333336</v>
      </c>
      <c r="P907" s="7">
        <f>P904/(O904+P904)*100</f>
        <v>41.666666666666671</v>
      </c>
      <c r="Q907" s="2" t="s">
        <v>119</v>
      </c>
      <c r="R907" s="12">
        <f>R904/SUM(R904:R906)*100</f>
        <v>37.401574803149607</v>
      </c>
      <c r="S907" s="38"/>
      <c r="T907" s="2" t="s">
        <v>118</v>
      </c>
      <c r="U907" s="6">
        <f>U904/(U904+V904)*100</f>
        <v>51.666666666666671</v>
      </c>
      <c r="V907" s="7">
        <f>V904/(U904+V904)*100</f>
        <v>48.333333333333336</v>
      </c>
      <c r="W907" s="2" t="s">
        <v>119</v>
      </c>
      <c r="X907" s="12">
        <f>X904/SUM(X904:X906)*100</f>
        <v>40.476190476190474</v>
      </c>
    </row>
    <row r="908" spans="2:24" ht="15" customHeight="1" x14ac:dyDescent="0.25">
      <c r="B908" s="3" t="s">
        <v>120</v>
      </c>
      <c r="C908" s="8">
        <f>C905/(C905+D905)*100</f>
        <v>52.72727272727272</v>
      </c>
      <c r="D908" s="9">
        <f>D905/(C905+D905)*100</f>
        <v>47.272727272727273</v>
      </c>
      <c r="E908" s="3" t="s">
        <v>121</v>
      </c>
      <c r="F908" s="13">
        <f>F905/SUM(F904:F906)*100</f>
        <v>37.219730941704036</v>
      </c>
      <c r="G908" s="38"/>
      <c r="H908" s="3" t="s">
        <v>120</v>
      </c>
      <c r="I908" s="8">
        <f>I905/(I905+J905)*100</f>
        <v>48.837209302325576</v>
      </c>
      <c r="J908" s="9">
        <f>J905/(I905+J905)*100</f>
        <v>51.162790697674424</v>
      </c>
      <c r="K908" s="3" t="s">
        <v>121</v>
      </c>
      <c r="L908" s="13">
        <f>L905/SUM(L904:L906)*100</f>
        <v>42.953667953667953</v>
      </c>
      <c r="M908" s="38"/>
      <c r="N908" s="3" t="s">
        <v>120</v>
      </c>
      <c r="O908" s="8">
        <f>O905/(O905+P905)*100</f>
        <v>82.35294117647058</v>
      </c>
      <c r="P908" s="9">
        <f>P905/(O905+P905)*100</f>
        <v>17.647058823529413</v>
      </c>
      <c r="Q908" s="3" t="s">
        <v>121</v>
      </c>
      <c r="R908" s="13">
        <f>R905/SUM(R904:R906)*100</f>
        <v>42.913385826771652</v>
      </c>
      <c r="S908" s="38"/>
      <c r="T908" s="3" t="s">
        <v>120</v>
      </c>
      <c r="U908" s="8">
        <f>U905/(U905+V905)*100</f>
        <v>56.666666666666664</v>
      </c>
      <c r="V908" s="9">
        <f>V905/(U905+V905)*100</f>
        <v>43.333333333333336</v>
      </c>
      <c r="W908" s="3" t="s">
        <v>121</v>
      </c>
      <c r="X908" s="13">
        <f>X905/SUM(X904:X906)*100</f>
        <v>40.74074074074074</v>
      </c>
    </row>
    <row r="909" spans="2:24" ht="15" customHeight="1" x14ac:dyDescent="0.25">
      <c r="B909" s="4" t="s">
        <v>122</v>
      </c>
      <c r="C909" s="10">
        <f>C906/(C906+D906)*100</f>
        <v>54.54545454545454</v>
      </c>
      <c r="D909" s="11">
        <f>D906/(C906+D906)*100</f>
        <v>45.454545454545453</v>
      </c>
      <c r="E909" s="4" t="s">
        <v>123</v>
      </c>
      <c r="F909" s="14">
        <f>F906/SUM(F904:F906)*100</f>
        <v>23.99103139013453</v>
      </c>
      <c r="G909" s="38"/>
      <c r="H909" s="4" t="s">
        <v>122</v>
      </c>
      <c r="I909" s="10">
        <f>I906/(I906+J906)*100</f>
        <v>51.19047619047619</v>
      </c>
      <c r="J909" s="11">
        <f>J906/(I906+J906)*100</f>
        <v>48.80952380952381</v>
      </c>
      <c r="K909" s="4" t="s">
        <v>123</v>
      </c>
      <c r="L909" s="14">
        <f>L906/SUM(L904:L906)*100</f>
        <v>25.772200772200769</v>
      </c>
      <c r="M909" s="38"/>
      <c r="N909" s="4" t="s">
        <v>122</v>
      </c>
      <c r="O909" s="10">
        <f>O906/(O906+P906)*100</f>
        <v>51.851851851851848</v>
      </c>
      <c r="P909" s="11">
        <f>P906/(O906+P906)*100</f>
        <v>48.148148148148145</v>
      </c>
      <c r="Q909" s="4" t="s">
        <v>123</v>
      </c>
      <c r="R909" s="14">
        <f>R906/SUM(R904:R906)*100</f>
        <v>19.685039370078741</v>
      </c>
      <c r="S909" s="38"/>
      <c r="T909" s="4" t="s">
        <v>122</v>
      </c>
      <c r="U909" s="10">
        <f>U906/(U906+V906)*100</f>
        <v>29.629629629629626</v>
      </c>
      <c r="V909" s="11">
        <f>V906/(U906+V906)*100</f>
        <v>70.370370370370367</v>
      </c>
      <c r="W909" s="4" t="s">
        <v>123</v>
      </c>
      <c r="X909" s="14">
        <f>X906/SUM(X904:X906)*100</f>
        <v>18.783068783068781</v>
      </c>
    </row>
    <row r="910" spans="2:24" ht="15" customHeight="1" x14ac:dyDescent="0.25">
      <c r="B910" s="2" t="s">
        <v>124</v>
      </c>
      <c r="C910" s="40">
        <v>26</v>
      </c>
      <c r="D910" s="41"/>
      <c r="E910" s="2" t="s">
        <v>125</v>
      </c>
      <c r="F910" s="12">
        <f>SQRT(5+F904)/SQRT(5+F905)*((5+C904)/(5+D904))</f>
        <v>1.5904092703262782</v>
      </c>
      <c r="G910" s="38"/>
      <c r="H910" s="2" t="s">
        <v>124</v>
      </c>
      <c r="I910" s="40">
        <v>41</v>
      </c>
      <c r="J910" s="41"/>
      <c r="K910" s="2" t="s">
        <v>125</v>
      </c>
      <c r="L910" s="12">
        <f>SQRT(5+L904)/SQRT(5+L905)*((5+I904)/(5+J904))</f>
        <v>1.1681673876271585</v>
      </c>
      <c r="M910" s="38"/>
      <c r="N910" s="2" t="s">
        <v>124</v>
      </c>
      <c r="O910" s="40">
        <v>10</v>
      </c>
      <c r="P910" s="41"/>
      <c r="Q910" s="2" t="s">
        <v>125</v>
      </c>
      <c r="R910" s="12">
        <f>SQRT(5+R904)/SQRT(5+R905)*((5+O904)/(5+P904))</f>
        <v>1.2362932712878361</v>
      </c>
      <c r="S910" s="38"/>
      <c r="T910" s="2" t="s">
        <v>124</v>
      </c>
      <c r="U910" s="40">
        <v>33</v>
      </c>
      <c r="V910" s="41"/>
      <c r="W910" s="2" t="s">
        <v>125</v>
      </c>
      <c r="X910" s="12">
        <f>SQRT(5+X904)/SQRT(5+X905)*((5+U904)/(5+V904))</f>
        <v>1.0554886438701767</v>
      </c>
    </row>
    <row r="911" spans="2:24" ht="15" customHeight="1" x14ac:dyDescent="0.25">
      <c r="B911" s="3" t="s">
        <v>126</v>
      </c>
      <c r="C911" s="42">
        <v>17</v>
      </c>
      <c r="D911" s="43"/>
      <c r="E911" s="3" t="s">
        <v>127</v>
      </c>
      <c r="F911" s="13">
        <f>SQRT(5+F905)/SQRT(5+F906)*((5+C905)/(5+D905))</f>
        <v>1.355208968498181</v>
      </c>
      <c r="G911" s="38"/>
      <c r="H911" s="3" t="s">
        <v>126</v>
      </c>
      <c r="I911" s="42">
        <v>79</v>
      </c>
      <c r="J911" s="43"/>
      <c r="K911" s="3" t="s">
        <v>127</v>
      </c>
      <c r="L911" s="13">
        <f>SQRT(5+L905)/SQRT(5+L906)*((5+I905)/(5+J905))</f>
        <v>1.2318912453898523</v>
      </c>
      <c r="M911" s="38"/>
      <c r="N911" s="3" t="s">
        <v>126</v>
      </c>
      <c r="O911" s="42">
        <v>22</v>
      </c>
      <c r="P911" s="43"/>
      <c r="Q911" s="3" t="s">
        <v>127</v>
      </c>
      <c r="R911" s="13">
        <f>SQRT(5+R905)/SQRT(5+R906)*((5+O905)/(5+P905))</f>
        <v>3.419280227288672</v>
      </c>
      <c r="S911" s="38"/>
      <c r="T911" s="3" t="s">
        <v>126</v>
      </c>
      <c r="U911" s="42">
        <v>32</v>
      </c>
      <c r="V911" s="43"/>
      <c r="W911" s="3" t="s">
        <v>127</v>
      </c>
      <c r="X911" s="13">
        <f>SQRT(5+X905)/SQRT(5+X906)*((5+U905)/(5+V905))</f>
        <v>1.7678358704125645</v>
      </c>
    </row>
    <row r="912" spans="2:24" ht="15" customHeight="1" x14ac:dyDescent="0.25">
      <c r="B912" s="4" t="s">
        <v>128</v>
      </c>
      <c r="C912" s="44">
        <v>4</v>
      </c>
      <c r="D912" s="45"/>
      <c r="E912" s="4" t="s">
        <v>129</v>
      </c>
      <c r="F912" s="14">
        <f>SQRT(5+F906)/SQRT(5+F904)*((5+C906)/(5+D906))</f>
        <v>0.92014654426419928</v>
      </c>
      <c r="G912" s="38"/>
      <c r="H912" s="4" t="s">
        <v>128</v>
      </c>
      <c r="I912" s="44">
        <v>27</v>
      </c>
      <c r="J912" s="45"/>
      <c r="K912" s="4" t="s">
        <v>129</v>
      </c>
      <c r="L912" s="14">
        <f>SQRT(5+L906)/SQRT(5+L904)*((5+I906)/(5+J906))</f>
        <v>0.94878958500630128</v>
      </c>
      <c r="M912" s="38"/>
      <c r="N912" s="4" t="s">
        <v>128</v>
      </c>
      <c r="O912" s="44">
        <v>3</v>
      </c>
      <c r="P912" s="45"/>
      <c r="Q912" s="4" t="s">
        <v>129</v>
      </c>
      <c r="R912" s="14">
        <f>SQRT(5+R906)/SQRT(5+R904)*((5+O906)/(5+P906))</f>
        <v>0.78282095141565333</v>
      </c>
      <c r="S912" s="38"/>
      <c r="T912" s="4" t="s">
        <v>128</v>
      </c>
      <c r="U912" s="44">
        <v>7</v>
      </c>
      <c r="V912" s="45"/>
      <c r="W912" s="4" t="s">
        <v>129</v>
      </c>
      <c r="X912" s="14">
        <f>SQRT(5+X906)/SQRT(5+X904)*((5+U906)/(5+V906))</f>
        <v>0.37567332893129834</v>
      </c>
    </row>
    <row r="913" spans="2:24" ht="15" customHeight="1" x14ac:dyDescent="0.25">
      <c r="B913" s="2" t="s">
        <v>112</v>
      </c>
      <c r="C913" s="6">
        <f>(100*F910)/(1+F910)</f>
        <v>61.396061562347498</v>
      </c>
      <c r="D913" s="7">
        <f>100-C913</f>
        <v>38.603938437652502</v>
      </c>
      <c r="E913" s="2" t="s">
        <v>130</v>
      </c>
      <c r="F913" s="7">
        <f>(C913+D915)/2</f>
        <v>56.737709965743498</v>
      </c>
      <c r="G913" s="38"/>
      <c r="H913" s="2" t="s">
        <v>112</v>
      </c>
      <c r="I913" s="6">
        <f>(100*L910)/(1+L910)</f>
        <v>53.878099739596237</v>
      </c>
      <c r="J913" s="7">
        <f>100-I913</f>
        <v>46.121900260403763</v>
      </c>
      <c r="K913" s="2" t="s">
        <v>130</v>
      </c>
      <c r="L913" s="7">
        <f>(I913+J915)/2</f>
        <v>52.596001438450067</v>
      </c>
      <c r="M913" s="38"/>
      <c r="N913" s="2" t="s">
        <v>112</v>
      </c>
      <c r="O913" s="6">
        <f>(100*R910)/(1+R910)</f>
        <v>55.283145871823855</v>
      </c>
      <c r="P913" s="7">
        <f>100-O913</f>
        <v>44.716854128176145</v>
      </c>
      <c r="Q913" s="2" t="s">
        <v>130</v>
      </c>
      <c r="R913" s="7">
        <f>(O913+P915)/2</f>
        <v>55.687014044452511</v>
      </c>
      <c r="S913" s="38"/>
      <c r="T913" s="2" t="s">
        <v>161</v>
      </c>
      <c r="U913" s="6">
        <f>(100*X910)/(1+X910)</f>
        <v>51.34976770695507</v>
      </c>
      <c r="V913" s="7">
        <f>100-U913</f>
        <v>48.65023229304493</v>
      </c>
      <c r="W913" s="2" t="s">
        <v>130</v>
      </c>
      <c r="X913" s="7">
        <f>(U913+V915)/2</f>
        <v>62.020721886728396</v>
      </c>
    </row>
    <row r="914" spans="2:24" ht="15" customHeight="1" x14ac:dyDescent="0.25">
      <c r="B914" s="3" t="s">
        <v>162</v>
      </c>
      <c r="C914" s="8">
        <f>(100*F911)/(1+F911)</f>
        <v>57.540922551867716</v>
      </c>
      <c r="D914" s="9">
        <f t="shared" ref="D914:D915" si="339">100-C914</f>
        <v>42.459077448132284</v>
      </c>
      <c r="E914" s="3" t="s">
        <v>131</v>
      </c>
      <c r="F914" s="9">
        <f>(D913+C914)/2</f>
        <v>48.072430494760113</v>
      </c>
      <c r="G914" s="38"/>
      <c r="H914" s="3" t="s">
        <v>162</v>
      </c>
      <c r="I914" s="8">
        <f>(100*L911)/(1+L911)</f>
        <v>55.194949482167686</v>
      </c>
      <c r="J914" s="9">
        <f t="shared" ref="J914:J915" si="340">100-I914</f>
        <v>44.805050517832314</v>
      </c>
      <c r="K914" s="3" t="s">
        <v>131</v>
      </c>
      <c r="L914" s="9">
        <f>(J913+I914)/2</f>
        <v>50.658424871285725</v>
      </c>
      <c r="M914" s="38"/>
      <c r="N914" s="3" t="s">
        <v>162</v>
      </c>
      <c r="O914" s="8">
        <f>(100*R911)/(1+R911)</f>
        <v>77.371880745984669</v>
      </c>
      <c r="P914" s="9">
        <f t="shared" ref="P914:P915" si="341">100-O914</f>
        <v>22.628119254015331</v>
      </c>
      <c r="Q914" s="3" t="s">
        <v>131</v>
      </c>
      <c r="R914" s="9">
        <f>(P913+O914)/2</f>
        <v>61.04436743708041</v>
      </c>
      <c r="S914" s="38"/>
      <c r="T914" s="3" t="s">
        <v>162</v>
      </c>
      <c r="U914" s="8">
        <f>(100*X911)/(1+X911)</f>
        <v>63.870690069099247</v>
      </c>
      <c r="V914" s="9">
        <f t="shared" ref="V914:V915" si="342">100-U914</f>
        <v>36.129309930900753</v>
      </c>
      <c r="W914" s="3" t="s">
        <v>131</v>
      </c>
      <c r="X914" s="9">
        <f>(V913+U914)/2</f>
        <v>56.260461181072088</v>
      </c>
    </row>
    <row r="915" spans="2:24" ht="15" customHeight="1" x14ac:dyDescent="0.25">
      <c r="B915" s="4" t="s">
        <v>132</v>
      </c>
      <c r="C915" s="10">
        <f>(100*F912)/(1+F912)</f>
        <v>47.920641630860501</v>
      </c>
      <c r="D915" s="11">
        <f t="shared" si="339"/>
        <v>52.079358369139499</v>
      </c>
      <c r="E915" s="4" t="s">
        <v>133</v>
      </c>
      <c r="F915" s="11">
        <f>(D914+C915)/2</f>
        <v>45.189859539496396</v>
      </c>
      <c r="G915" s="38"/>
      <c r="H915" s="4" t="s">
        <v>132</v>
      </c>
      <c r="I915" s="10">
        <f>(100*L912)/(1+L912)</f>
        <v>48.686096862696104</v>
      </c>
      <c r="J915" s="11">
        <f t="shared" si="340"/>
        <v>51.313903137303896</v>
      </c>
      <c r="K915" s="4" t="s">
        <v>133</v>
      </c>
      <c r="L915" s="11">
        <f>(J914+I915)/2</f>
        <v>46.745573690264209</v>
      </c>
      <c r="M915" s="38"/>
      <c r="N915" s="4" t="s">
        <v>132</v>
      </c>
      <c r="O915" s="10">
        <f>(100*R912)/(1+R912)</f>
        <v>43.909117782918827</v>
      </c>
      <c r="P915" s="11">
        <f t="shared" si="341"/>
        <v>56.090882217081173</v>
      </c>
      <c r="Q915" s="4" t="s">
        <v>133</v>
      </c>
      <c r="R915" s="11">
        <f>(P914+O915)/2</f>
        <v>33.268618518467079</v>
      </c>
      <c r="S915" s="38"/>
      <c r="T915" s="4" t="s">
        <v>132</v>
      </c>
      <c r="U915" s="10">
        <f>(100*X912)/(1+X912)</f>
        <v>27.308323933498286</v>
      </c>
      <c r="V915" s="11">
        <f t="shared" si="342"/>
        <v>72.691676066501714</v>
      </c>
      <c r="W915" s="4" t="s">
        <v>133</v>
      </c>
      <c r="X915" s="11">
        <f>(V914+U915)/2</f>
        <v>31.71881693219952</v>
      </c>
    </row>
    <row r="916" spans="2:24" ht="15" customHeight="1" x14ac:dyDescent="0.25">
      <c r="B916" s="46" t="s">
        <v>134</v>
      </c>
      <c r="C916" s="49">
        <f>SUM(C904:D906, C910:C912)</f>
        <v>223</v>
      </c>
      <c r="D916" s="50"/>
      <c r="E916" s="5" t="s">
        <v>135</v>
      </c>
      <c r="F916" s="15">
        <f>SQRT(((50-D913)^2+(50-D914)^2+(50-D915)^2)/2)</f>
        <v>9.7739312278476689</v>
      </c>
      <c r="G916" s="38"/>
      <c r="H916" s="46" t="s">
        <v>134</v>
      </c>
      <c r="I916" s="49">
        <f>SUM(I904:J906, I910:I912)</f>
        <v>518</v>
      </c>
      <c r="J916" s="50"/>
      <c r="K916" s="5" t="s">
        <v>135</v>
      </c>
      <c r="L916" s="15">
        <f>SQRT(((50-J913)^2+(50-J914)^2+(50-J915)^2)/2)</f>
        <v>4.6772587680578317</v>
      </c>
      <c r="M916" s="38"/>
      <c r="N916" s="46" t="s">
        <v>134</v>
      </c>
      <c r="O916" s="49">
        <f>SUM(O904:P906, O910:O912)</f>
        <v>127</v>
      </c>
      <c r="P916" s="50"/>
      <c r="Q916" s="5" t="s">
        <v>135</v>
      </c>
      <c r="R916" s="15">
        <f>SQRT(((50-P913)^2+(50-P914)^2+(50-P915)^2)/2)</f>
        <v>20.1770950840022</v>
      </c>
      <c r="S916" s="38"/>
      <c r="T916" s="46" t="s">
        <v>134</v>
      </c>
      <c r="U916" s="49">
        <f>SUM(U904:V906, U910:U912)</f>
        <v>189</v>
      </c>
      <c r="V916" s="50"/>
      <c r="W916" s="5" t="s">
        <v>135</v>
      </c>
      <c r="X916" s="15">
        <f>SQRT(((50-V913)^2+(50-V914)^2+(50-V915)^2)/2)</f>
        <v>18.829897484622613</v>
      </c>
    </row>
    <row r="917" spans="2:24" ht="15" customHeight="1" x14ac:dyDescent="0.25">
      <c r="B917" s="47"/>
      <c r="C917" s="51"/>
      <c r="D917" s="52"/>
      <c r="E917" s="5" t="s">
        <v>136</v>
      </c>
      <c r="F917" s="15">
        <f>SQRT(((50-F913)^2+(50-F914)^2+(50-F915)^2)/2)</f>
        <v>6.0103956204971984</v>
      </c>
      <c r="G917" s="38"/>
      <c r="H917" s="47"/>
      <c r="I917" s="51"/>
      <c r="J917" s="52"/>
      <c r="K917" s="5" t="s">
        <v>136</v>
      </c>
      <c r="L917" s="15">
        <f>SQRT(((50-L913)^2+(50-L914)^2+(50-L915)^2)/2)</f>
        <v>2.9802715803314772</v>
      </c>
      <c r="M917" s="38"/>
      <c r="N917" s="47"/>
      <c r="O917" s="51"/>
      <c r="P917" s="52"/>
      <c r="Q917" s="5" t="s">
        <v>136</v>
      </c>
      <c r="R917" s="15">
        <f>SQRT(((50-R913)^2+(50-R914)^2+(50-R915)^2)/2)</f>
        <v>14.73531993388038</v>
      </c>
      <c r="S917" s="38"/>
      <c r="T917" s="47"/>
      <c r="U917" s="51"/>
      <c r="V917" s="52"/>
      <c r="W917" s="5" t="s">
        <v>136</v>
      </c>
      <c r="X917" s="15">
        <f>SQRT(((50-X913)^2+(50-X914)^2+(50-X915)^2)/2)</f>
        <v>16.091811321852749</v>
      </c>
    </row>
    <row r="918" spans="2:24" ht="15" customHeight="1" x14ac:dyDescent="0.25">
      <c r="B918" s="48"/>
      <c r="C918" s="53"/>
      <c r="D918" s="54"/>
      <c r="E918" s="5" t="s">
        <v>137</v>
      </c>
      <c r="F918" s="15">
        <f>SQRT(((2*F916^2)+(2*F917^2))/4)</f>
        <v>8.113402096580316</v>
      </c>
      <c r="G918" s="38"/>
      <c r="H918" s="48"/>
      <c r="I918" s="53"/>
      <c r="J918" s="54"/>
      <c r="K918" s="5" t="s">
        <v>137</v>
      </c>
      <c r="L918" s="15">
        <f>SQRT(((2*L916^2)+(2*L917^2))/4)</f>
        <v>3.9216557903457914</v>
      </c>
      <c r="M918" s="38"/>
      <c r="N918" s="48"/>
      <c r="O918" s="53"/>
      <c r="P918" s="54"/>
      <c r="Q918" s="5" t="s">
        <v>137</v>
      </c>
      <c r="R918" s="15">
        <f>SQRT(((2*R916^2)+(2*R917^2))/4)</f>
        <v>17.666986437741414</v>
      </c>
      <c r="S918" s="38"/>
      <c r="T918" s="48"/>
      <c r="U918" s="53"/>
      <c r="V918" s="54"/>
      <c r="W918" s="5" t="s">
        <v>137</v>
      </c>
      <c r="X918" s="15">
        <f>SQRT(((2*X916^2)+(2*X917^2))/4)</f>
        <v>17.514443052799386</v>
      </c>
    </row>
    <row r="920" spans="2:24" ht="15" customHeight="1" x14ac:dyDescent="0.25">
      <c r="B920" s="39" t="s">
        <v>459</v>
      </c>
      <c r="C920" s="39"/>
      <c r="D920" s="39"/>
      <c r="E920" s="39"/>
      <c r="F920" s="39"/>
      <c r="G920" s="38"/>
      <c r="H920" s="39" t="s">
        <v>460</v>
      </c>
      <c r="I920" s="39"/>
      <c r="J920" s="39"/>
      <c r="K920" s="39"/>
      <c r="L920" s="39"/>
      <c r="M920" s="38"/>
      <c r="N920" s="39" t="s">
        <v>461</v>
      </c>
      <c r="O920" s="39"/>
      <c r="P920" s="39"/>
      <c r="Q920" s="39"/>
      <c r="R920" s="39"/>
      <c r="S920" s="38"/>
      <c r="T920" s="39" t="s">
        <v>463</v>
      </c>
      <c r="U920" s="39"/>
      <c r="V920" s="39"/>
      <c r="W920" s="39"/>
      <c r="X920" s="39"/>
    </row>
    <row r="921" spans="2:24" ht="15" customHeight="1" x14ac:dyDescent="0.25">
      <c r="B921" s="2" t="s">
        <v>112</v>
      </c>
      <c r="C921" s="33">
        <v>13</v>
      </c>
      <c r="D921" s="34">
        <v>12</v>
      </c>
      <c r="E921" s="2" t="s">
        <v>113</v>
      </c>
      <c r="F921" s="16">
        <f>C921+D921+C923+D923+C927*2</f>
        <v>55</v>
      </c>
      <c r="G921" s="38"/>
      <c r="H921" s="2" t="s">
        <v>112</v>
      </c>
      <c r="I921" s="33">
        <f>'Lesser than 50'!C411+Official!C921+'Lesser than 50'!I411</f>
        <v>25</v>
      </c>
      <c r="J921" s="34">
        <f>'Lesser than 50'!D411+Official!D921+'Lesser than 50'!J411</f>
        <v>17</v>
      </c>
      <c r="K921" s="2" t="s">
        <v>113</v>
      </c>
      <c r="L921" s="16">
        <f>I921+J921+I923+J923+I927*2</f>
        <v>92</v>
      </c>
      <c r="M921" s="38"/>
      <c r="N921" s="2" t="s">
        <v>112</v>
      </c>
      <c r="O921" s="33">
        <v>2</v>
      </c>
      <c r="P921" s="34">
        <v>2</v>
      </c>
      <c r="Q921" s="2" t="s">
        <v>113</v>
      </c>
      <c r="R921" s="16">
        <f>O921+P921+O923+P923+O927*2</f>
        <v>98</v>
      </c>
      <c r="S921" s="38"/>
      <c r="T921" s="2" t="s">
        <v>112</v>
      </c>
      <c r="U921" s="33">
        <v>24</v>
      </c>
      <c r="V921" s="34">
        <v>29</v>
      </c>
      <c r="W921" s="2" t="s">
        <v>113</v>
      </c>
      <c r="X921" s="16">
        <f>U921+V921+U923+V923+U927*2</f>
        <v>96</v>
      </c>
    </row>
    <row r="922" spans="2:24" ht="15" customHeight="1" x14ac:dyDescent="0.25">
      <c r="B922" s="3" t="s">
        <v>114</v>
      </c>
      <c r="C922" s="35">
        <v>17</v>
      </c>
      <c r="D922" s="36">
        <v>10</v>
      </c>
      <c r="E922" s="3" t="s">
        <v>115</v>
      </c>
      <c r="F922" s="17">
        <f>SUM(C921:D922)+C928*2</f>
        <v>102</v>
      </c>
      <c r="G922" s="38"/>
      <c r="H922" s="3" t="s">
        <v>114</v>
      </c>
      <c r="I922" s="35">
        <f>'Lesser than 50'!C412+Official!C922+'Lesser than 50'!I412</f>
        <v>22</v>
      </c>
      <c r="J922" s="36">
        <f>'Lesser than 50'!D412+Official!D922+'Lesser than 50'!J412</f>
        <v>17</v>
      </c>
      <c r="K922" s="3" t="s">
        <v>115</v>
      </c>
      <c r="L922" s="17">
        <f>SUM(I921:J922)+I928*2</f>
        <v>149</v>
      </c>
      <c r="M922" s="38"/>
      <c r="N922" s="3" t="s">
        <v>114</v>
      </c>
      <c r="O922" s="35">
        <v>1</v>
      </c>
      <c r="P922" s="36">
        <v>3</v>
      </c>
      <c r="Q922" s="3" t="s">
        <v>115</v>
      </c>
      <c r="R922" s="17">
        <f>SUM(O921:P922)+O928*2</f>
        <v>10</v>
      </c>
      <c r="S922" s="38"/>
      <c r="T922" s="3" t="s">
        <v>114</v>
      </c>
      <c r="U922" s="35">
        <v>18</v>
      </c>
      <c r="V922" s="36">
        <v>20</v>
      </c>
      <c r="W922" s="3" t="s">
        <v>115</v>
      </c>
      <c r="X922" s="17">
        <f>SUM(U921:V922)+U928*2</f>
        <v>145</v>
      </c>
    </row>
    <row r="923" spans="2:24" ht="15" customHeight="1" x14ac:dyDescent="0.25">
      <c r="B923" s="4" t="s">
        <v>116</v>
      </c>
      <c r="C923" s="31">
        <v>11</v>
      </c>
      <c r="D923" s="32">
        <v>7</v>
      </c>
      <c r="E923" s="4" t="s">
        <v>117</v>
      </c>
      <c r="F923" s="18">
        <f>SUM(C922:D923)+C929*2</f>
        <v>49</v>
      </c>
      <c r="G923" s="38"/>
      <c r="H923" s="4" t="s">
        <v>116</v>
      </c>
      <c r="I923" s="31">
        <f>'Lesser than 50'!C413+Official!C923+'Lesser than 50'!I413</f>
        <v>17</v>
      </c>
      <c r="J923" s="32">
        <f>'Lesser than 50'!D413+Official!D923+'Lesser than 50'!J413</f>
        <v>13</v>
      </c>
      <c r="K923" s="4" t="s">
        <v>117</v>
      </c>
      <c r="L923" s="18">
        <f>SUM(I922:J923)+I929*2</f>
        <v>79</v>
      </c>
      <c r="M923" s="38"/>
      <c r="N923" s="4" t="s">
        <v>116</v>
      </c>
      <c r="O923" s="31">
        <v>15</v>
      </c>
      <c r="P923" s="32">
        <v>11</v>
      </c>
      <c r="Q923" s="4" t="s">
        <v>117</v>
      </c>
      <c r="R923" s="18">
        <f>SUM(O922:P923)+O929*2</f>
        <v>50</v>
      </c>
      <c r="S923" s="38"/>
      <c r="T923" s="4" t="s">
        <v>116</v>
      </c>
      <c r="U923" s="31">
        <v>15</v>
      </c>
      <c r="V923" s="32">
        <v>8</v>
      </c>
      <c r="W923" s="4" t="s">
        <v>117</v>
      </c>
      <c r="X923" s="18">
        <f>SUM(U922:V923)+U929*2</f>
        <v>69</v>
      </c>
    </row>
    <row r="924" spans="2:24" ht="15" customHeight="1" x14ac:dyDescent="0.25">
      <c r="B924" s="2" t="s">
        <v>118</v>
      </c>
      <c r="C924" s="6">
        <f>C921/(C921+D921)*100</f>
        <v>52</v>
      </c>
      <c r="D924" s="7">
        <f>D921/(C921+D921)*100</f>
        <v>48</v>
      </c>
      <c r="E924" s="2" t="s">
        <v>119</v>
      </c>
      <c r="F924" s="12">
        <f>F921/SUM(F921:F923)*100</f>
        <v>26.699029126213592</v>
      </c>
      <c r="G924" s="38"/>
      <c r="H924" s="2" t="s">
        <v>118</v>
      </c>
      <c r="I924" s="6">
        <f>I921/(I921+J921)*100</f>
        <v>59.523809523809526</v>
      </c>
      <c r="J924" s="7">
        <f>J921/(I921+J921)*100</f>
        <v>40.476190476190474</v>
      </c>
      <c r="K924" s="2" t="s">
        <v>119</v>
      </c>
      <c r="L924" s="12">
        <f>L921/SUM(L921:L923)*100</f>
        <v>28.749999999999996</v>
      </c>
      <c r="M924" s="38"/>
      <c r="N924" s="2" t="s">
        <v>118</v>
      </c>
      <c r="O924" s="6">
        <f>O921/(O921+P921)*100</f>
        <v>50</v>
      </c>
      <c r="P924" s="7">
        <f>P921/(O921+P921)*100</f>
        <v>50</v>
      </c>
      <c r="Q924" s="2" t="s">
        <v>119</v>
      </c>
      <c r="R924" s="12">
        <f>R921/SUM(R921:R923)*100</f>
        <v>62.025316455696199</v>
      </c>
      <c r="S924" s="38"/>
      <c r="T924" s="2" t="s">
        <v>118</v>
      </c>
      <c r="U924" s="6">
        <f>U921/(U921+V921)*100</f>
        <v>45.283018867924532</v>
      </c>
      <c r="V924" s="7">
        <f>V921/(U921+V921)*100</f>
        <v>54.716981132075468</v>
      </c>
      <c r="W924" s="2" t="s">
        <v>119</v>
      </c>
      <c r="X924" s="12">
        <f>X921/SUM(X921:X923)*100</f>
        <v>30.967741935483872</v>
      </c>
    </row>
    <row r="925" spans="2:24" ht="15" customHeight="1" x14ac:dyDescent="0.25">
      <c r="B925" s="3" t="s">
        <v>120</v>
      </c>
      <c r="C925" s="8">
        <f>C922/(C922+D922)*100</f>
        <v>62.962962962962962</v>
      </c>
      <c r="D925" s="9">
        <f>D922/(C922+D922)*100</f>
        <v>37.037037037037038</v>
      </c>
      <c r="E925" s="3" t="s">
        <v>121</v>
      </c>
      <c r="F925" s="13">
        <f>F922/SUM(F921:F923)*100</f>
        <v>49.514563106796118</v>
      </c>
      <c r="G925" s="38"/>
      <c r="H925" s="3" t="s">
        <v>120</v>
      </c>
      <c r="I925" s="8">
        <f>I922/(I922+J922)*100</f>
        <v>56.410256410256409</v>
      </c>
      <c r="J925" s="9">
        <f>J922/(I922+J922)*100</f>
        <v>43.589743589743591</v>
      </c>
      <c r="K925" s="3" t="s">
        <v>121</v>
      </c>
      <c r="L925" s="13">
        <f>L922/SUM(L921:L923)*100</f>
        <v>46.5625</v>
      </c>
      <c r="M925" s="38"/>
      <c r="N925" s="3" t="s">
        <v>120</v>
      </c>
      <c r="O925" s="8">
        <f>O922/(O922+P922)*100</f>
        <v>25</v>
      </c>
      <c r="P925" s="9">
        <f>P922/(O922+P922)*100</f>
        <v>75</v>
      </c>
      <c r="Q925" s="3" t="s">
        <v>121</v>
      </c>
      <c r="R925" s="13">
        <f>R922/SUM(R921:R923)*100</f>
        <v>6.3291139240506329</v>
      </c>
      <c r="S925" s="38"/>
      <c r="T925" s="3" t="s">
        <v>120</v>
      </c>
      <c r="U925" s="8">
        <f>U922/(U922+V922)*100</f>
        <v>47.368421052631575</v>
      </c>
      <c r="V925" s="9">
        <f>V922/(U922+V922)*100</f>
        <v>52.631578947368418</v>
      </c>
      <c r="W925" s="3" t="s">
        <v>121</v>
      </c>
      <c r="X925" s="13">
        <f>X922/SUM(X921:X923)*100</f>
        <v>46.774193548387096</v>
      </c>
    </row>
    <row r="926" spans="2:24" ht="15" customHeight="1" x14ac:dyDescent="0.25">
      <c r="B926" s="4" t="s">
        <v>122</v>
      </c>
      <c r="C926" s="10">
        <f>C923/(C923+D923)*100</f>
        <v>61.111111111111114</v>
      </c>
      <c r="D926" s="11">
        <f>D923/(C923+D923)*100</f>
        <v>38.888888888888893</v>
      </c>
      <c r="E926" s="4" t="s">
        <v>123</v>
      </c>
      <c r="F926" s="14">
        <f>F923/SUM(F921:F923)*100</f>
        <v>23.78640776699029</v>
      </c>
      <c r="G926" s="38"/>
      <c r="H926" s="4" t="s">
        <v>122</v>
      </c>
      <c r="I926" s="10">
        <f>I923/(I923+J923)*100</f>
        <v>56.666666666666664</v>
      </c>
      <c r="J926" s="11">
        <f>J923/(I923+J923)*100</f>
        <v>43.333333333333336</v>
      </c>
      <c r="K926" s="4" t="s">
        <v>123</v>
      </c>
      <c r="L926" s="14">
        <f>L923/SUM(L921:L923)*100</f>
        <v>24.6875</v>
      </c>
      <c r="M926" s="38"/>
      <c r="N926" s="4" t="s">
        <v>122</v>
      </c>
      <c r="O926" s="10">
        <f>O923/(O923+P923)*100</f>
        <v>57.692307692307686</v>
      </c>
      <c r="P926" s="11">
        <f>P923/(O923+P923)*100</f>
        <v>42.307692307692307</v>
      </c>
      <c r="Q926" s="4" t="s">
        <v>123</v>
      </c>
      <c r="R926" s="14">
        <f>R923/SUM(R921:R923)*100</f>
        <v>31.645569620253166</v>
      </c>
      <c r="S926" s="38"/>
      <c r="T926" s="4" t="s">
        <v>122</v>
      </c>
      <c r="U926" s="10">
        <f>U923/(U923+V923)*100</f>
        <v>65.217391304347828</v>
      </c>
      <c r="V926" s="11">
        <f>V923/(U923+V923)*100</f>
        <v>34.782608695652172</v>
      </c>
      <c r="W926" s="4" t="s">
        <v>123</v>
      </c>
      <c r="X926" s="14">
        <f>X923/SUM(X921:X923)*100</f>
        <v>22.258064516129032</v>
      </c>
    </row>
    <row r="927" spans="2:24" ht="15" customHeight="1" x14ac:dyDescent="0.25">
      <c r="B927" s="2" t="s">
        <v>124</v>
      </c>
      <c r="C927" s="40">
        <v>6</v>
      </c>
      <c r="D927" s="41"/>
      <c r="E927" s="2" t="s">
        <v>125</v>
      </c>
      <c r="F927" s="12">
        <f>SQRT(5+F921)/SQRT(5+F922)*((5+C921)/(5+D921))</f>
        <v>0.7928797388283283</v>
      </c>
      <c r="G927" s="38"/>
      <c r="H927" s="2" t="s">
        <v>124</v>
      </c>
      <c r="I927" s="40">
        <f>'Lesser than 50'!C417+Official!C927+'Lesser than 50'!I417</f>
        <v>10</v>
      </c>
      <c r="J927" s="41">
        <f>'Lesser than 50'!D417+Official!D927+'Lesser than 50'!J417</f>
        <v>0</v>
      </c>
      <c r="K927" s="2" t="s">
        <v>125</v>
      </c>
      <c r="L927" s="12">
        <f>SQRT(5+L921)/SQRT(5+L922)*((5+I921)/(5+J921))</f>
        <v>1.0822412435601583</v>
      </c>
      <c r="M927" s="38"/>
      <c r="N927" s="2" t="s">
        <v>124</v>
      </c>
      <c r="O927" s="40">
        <v>34</v>
      </c>
      <c r="P927" s="41"/>
      <c r="Q927" s="2" t="s">
        <v>125</v>
      </c>
      <c r="R927" s="12">
        <f>SQRT(5+R921)/SQRT(5+R922)*((5+O921)/(5+P921))</f>
        <v>2.6204325342711394</v>
      </c>
      <c r="S927" s="38"/>
      <c r="T927" s="2" t="s">
        <v>124</v>
      </c>
      <c r="U927" s="40">
        <v>10</v>
      </c>
      <c r="V927" s="41"/>
      <c r="W927" s="2" t="s">
        <v>125</v>
      </c>
      <c r="X927" s="12">
        <f>SQRT(5+X921)/SQRT(5+X922)*((5+U921)/(5+V921))</f>
        <v>0.69989701005420379</v>
      </c>
    </row>
    <row r="928" spans="2:24" ht="15" customHeight="1" x14ac:dyDescent="0.25">
      <c r="B928" s="3" t="s">
        <v>126</v>
      </c>
      <c r="C928" s="42">
        <v>25</v>
      </c>
      <c r="D928" s="43"/>
      <c r="E928" s="3" t="s">
        <v>127</v>
      </c>
      <c r="F928" s="13">
        <f>SQRT(5+F922)/SQRT(5+F923)*((5+C922)/(5+D922))</f>
        <v>2.0645548748521363</v>
      </c>
      <c r="G928" s="38"/>
      <c r="H928" s="3" t="s">
        <v>126</v>
      </c>
      <c r="I928" s="42">
        <f>'Lesser than 50'!C418+Official!C928+'Lesser than 50'!I418</f>
        <v>34</v>
      </c>
      <c r="J928" s="43">
        <f>'Lesser than 50'!D418+Official!D928+'Lesser than 50'!J418</f>
        <v>0</v>
      </c>
      <c r="K928" s="3" t="s">
        <v>127</v>
      </c>
      <c r="L928" s="13">
        <f>SQRT(5+L922)/SQRT(5+L923)*((5+I922)/(5+J922))</f>
        <v>1.661735128220992</v>
      </c>
      <c r="M928" s="38"/>
      <c r="N928" s="3" t="s">
        <v>126</v>
      </c>
      <c r="O928" s="42">
        <v>1</v>
      </c>
      <c r="P928" s="43"/>
      <c r="Q928" s="3" t="s">
        <v>127</v>
      </c>
      <c r="R928" s="13">
        <f>SQRT(5+R922)/SQRT(5+R923)*((5+O922)/(5+P922))</f>
        <v>0.39167472590032015</v>
      </c>
      <c r="S928" s="38"/>
      <c r="T928" s="3" t="s">
        <v>126</v>
      </c>
      <c r="U928" s="42">
        <v>27</v>
      </c>
      <c r="V928" s="43"/>
      <c r="W928" s="3" t="s">
        <v>127</v>
      </c>
      <c r="X928" s="13">
        <f>SQRT(5+X922)/SQRT(5+X923)*((5+U922)/(5+V922))</f>
        <v>1.3098380341384486</v>
      </c>
    </row>
    <row r="929" spans="2:24" ht="15" customHeight="1" x14ac:dyDescent="0.25">
      <c r="B929" s="4" t="s">
        <v>128</v>
      </c>
      <c r="C929" s="44">
        <v>2</v>
      </c>
      <c r="D929" s="45"/>
      <c r="E929" s="4" t="s">
        <v>129</v>
      </c>
      <c r="F929" s="14">
        <f>SQRT(5+F923)/SQRT(5+F921)*((5+C923)/(5+D923))</f>
        <v>1.2649110640673515</v>
      </c>
      <c r="G929" s="38"/>
      <c r="H929" s="4" t="s">
        <v>128</v>
      </c>
      <c r="I929" s="44">
        <f>'Lesser than 50'!C419+Official!C929+'Lesser than 50'!I419</f>
        <v>5</v>
      </c>
      <c r="J929" s="45">
        <f>'Lesser than 50'!D419+Official!D929+'Lesser than 50'!J419</f>
        <v>0</v>
      </c>
      <c r="K929" s="4" t="s">
        <v>129</v>
      </c>
      <c r="L929" s="14">
        <f>SQRT(5+L923)/SQRT(5+L921)*((5+I923)/(5+J923))</f>
        <v>1.1373757164752747</v>
      </c>
      <c r="M929" s="38"/>
      <c r="N929" s="4" t="s">
        <v>128</v>
      </c>
      <c r="O929" s="44">
        <v>10</v>
      </c>
      <c r="P929" s="45"/>
      <c r="Q929" s="4" t="s">
        <v>129</v>
      </c>
      <c r="R929" s="14">
        <f>SQRT(5+R923)/SQRT(5+R921)*((5+O923)/(5+P923))</f>
        <v>0.91342468775163665</v>
      </c>
      <c r="S929" s="38"/>
      <c r="T929" s="4" t="s">
        <v>128</v>
      </c>
      <c r="U929" s="44">
        <v>4</v>
      </c>
      <c r="V929" s="45"/>
      <c r="W929" s="4" t="s">
        <v>129</v>
      </c>
      <c r="X929" s="14">
        <f>SQRT(5+X923)/SQRT(5+X921)*((5+U923)/(5+V923))</f>
        <v>1.3168667019985369</v>
      </c>
    </row>
    <row r="930" spans="2:24" ht="15" customHeight="1" x14ac:dyDescent="0.25">
      <c r="B930" s="2" t="s">
        <v>112</v>
      </c>
      <c r="C930" s="6">
        <f>(100*F927)/(1+F927)</f>
        <v>44.223810535473291</v>
      </c>
      <c r="D930" s="7">
        <f>100-C930</f>
        <v>55.776189464526709</v>
      </c>
      <c r="E930" s="2" t="s">
        <v>130</v>
      </c>
      <c r="F930" s="7">
        <f>(C930+D932)/2</f>
        <v>44.187827273349292</v>
      </c>
      <c r="G930" s="38"/>
      <c r="H930" s="2" t="s">
        <v>112</v>
      </c>
      <c r="I930" s="6">
        <f>(100*L927)/(1+L927)</f>
        <v>51.974825054841965</v>
      </c>
      <c r="J930" s="7">
        <f>100-I930</f>
        <v>48.025174945158035</v>
      </c>
      <c r="K930" s="2" t="s">
        <v>130</v>
      </c>
      <c r="L930" s="7">
        <f>(I930+J932)/2</f>
        <v>49.380585573503168</v>
      </c>
      <c r="M930" s="38"/>
      <c r="N930" s="2" t="s">
        <v>112</v>
      </c>
      <c r="O930" s="6">
        <f>(100*R927)/(1+R927)</f>
        <v>72.378990893105581</v>
      </c>
      <c r="P930" s="7">
        <f>100-O930</f>
        <v>27.621009106894419</v>
      </c>
      <c r="Q930" s="2" t="s">
        <v>130</v>
      </c>
      <c r="R930" s="7">
        <f>(O930+P932)/2</f>
        <v>62.320651964007538</v>
      </c>
      <c r="S930" s="38"/>
      <c r="T930" s="2" t="s">
        <v>161</v>
      </c>
      <c r="U930" s="6">
        <f>(100*X927)/(1+X927)</f>
        <v>41.172906706382562</v>
      </c>
      <c r="V930" s="7">
        <f>100-U930</f>
        <v>58.827093293617438</v>
      </c>
      <c r="W930" s="2" t="s">
        <v>130</v>
      </c>
      <c r="X930" s="7">
        <f>(U930+V932)/2</f>
        <v>42.167323740283393</v>
      </c>
    </row>
    <row r="931" spans="2:24" ht="15" customHeight="1" x14ac:dyDescent="0.25">
      <c r="B931" s="3" t="s">
        <v>162</v>
      </c>
      <c r="C931" s="8">
        <f>(100*F928)/(1+F928)</f>
        <v>67.368833620633097</v>
      </c>
      <c r="D931" s="9">
        <f t="shared" ref="D931:D932" si="343">100-C931</f>
        <v>32.631166379366903</v>
      </c>
      <c r="E931" s="3" t="s">
        <v>131</v>
      </c>
      <c r="F931" s="9">
        <f>(D930+C931)/2</f>
        <v>61.572511542579903</v>
      </c>
      <c r="G931" s="38"/>
      <c r="H931" s="3" t="s">
        <v>162</v>
      </c>
      <c r="I931" s="8">
        <f>(100*L928)/(1+L928)</f>
        <v>62.430521752614652</v>
      </c>
      <c r="J931" s="9">
        <f t="shared" ref="J931:J932" si="344">100-I931</f>
        <v>37.569478247385348</v>
      </c>
      <c r="K931" s="3" t="s">
        <v>131</v>
      </c>
      <c r="L931" s="9">
        <f>(J930+I931)/2</f>
        <v>55.22784834888634</v>
      </c>
      <c r="M931" s="38"/>
      <c r="N931" s="3" t="s">
        <v>162</v>
      </c>
      <c r="O931" s="8">
        <f>(100*R928)/(1+R928)</f>
        <v>28.144128696950567</v>
      </c>
      <c r="P931" s="9">
        <f t="shared" ref="P931:P932" si="345">100-O931</f>
        <v>71.85587130304944</v>
      </c>
      <c r="Q931" s="3" t="s">
        <v>131</v>
      </c>
      <c r="R931" s="9">
        <f>(P930+O931)/2</f>
        <v>27.882568901922493</v>
      </c>
      <c r="S931" s="38"/>
      <c r="T931" s="3" t="s">
        <v>162</v>
      </c>
      <c r="U931" s="8">
        <f>(100*X928)/(1+X928)</f>
        <v>56.706921211772666</v>
      </c>
      <c r="V931" s="9">
        <f t="shared" ref="V931:V932" si="346">100-U931</f>
        <v>43.293078788227334</v>
      </c>
      <c r="W931" s="3" t="s">
        <v>131</v>
      </c>
      <c r="X931" s="9">
        <f>(V930+U931)/2</f>
        <v>57.767007252695052</v>
      </c>
    </row>
    <row r="932" spans="2:24" ht="15" customHeight="1" x14ac:dyDescent="0.25">
      <c r="B932" s="4" t="s">
        <v>132</v>
      </c>
      <c r="C932" s="10">
        <f>(100*F929)/(1+F929)</f>
        <v>55.848155988774707</v>
      </c>
      <c r="D932" s="11">
        <f t="shared" si="343"/>
        <v>44.151844011225293</v>
      </c>
      <c r="E932" s="4" t="s">
        <v>133</v>
      </c>
      <c r="F932" s="11">
        <f>(D931+C932)/2</f>
        <v>44.239661184070805</v>
      </c>
      <c r="G932" s="38"/>
      <c r="H932" s="4" t="s">
        <v>132</v>
      </c>
      <c r="I932" s="10">
        <f>(100*L929)/(1+L929)</f>
        <v>53.213653907835628</v>
      </c>
      <c r="J932" s="11">
        <f t="shared" si="344"/>
        <v>46.786346092164372</v>
      </c>
      <c r="K932" s="4" t="s">
        <v>133</v>
      </c>
      <c r="L932" s="11">
        <f>(J931+I932)/2</f>
        <v>45.391566077610491</v>
      </c>
      <c r="M932" s="38"/>
      <c r="N932" s="4" t="s">
        <v>132</v>
      </c>
      <c r="O932" s="10">
        <f>(100*R929)/(1+R929)</f>
        <v>47.737686965090504</v>
      </c>
      <c r="P932" s="11">
        <f t="shared" si="345"/>
        <v>52.262313034909496</v>
      </c>
      <c r="Q932" s="4" t="s">
        <v>133</v>
      </c>
      <c r="R932" s="11">
        <f>(P931+O932)/2</f>
        <v>59.796779134069972</v>
      </c>
      <c r="S932" s="38"/>
      <c r="T932" s="4" t="s">
        <v>132</v>
      </c>
      <c r="U932" s="10">
        <f>(100*X929)/(1+X929)</f>
        <v>56.838259225815776</v>
      </c>
      <c r="V932" s="11">
        <f t="shared" si="346"/>
        <v>43.161740774184224</v>
      </c>
      <c r="W932" s="4" t="s">
        <v>133</v>
      </c>
      <c r="X932" s="11">
        <f>(V931+U932)/2</f>
        <v>50.065669007021555</v>
      </c>
    </row>
    <row r="933" spans="2:24" ht="15" customHeight="1" x14ac:dyDescent="0.25">
      <c r="B933" s="46" t="s">
        <v>134</v>
      </c>
      <c r="C933" s="49">
        <f>SUM(C921:D923, C927:C929)</f>
        <v>103</v>
      </c>
      <c r="D933" s="50"/>
      <c r="E933" s="5" t="s">
        <v>135</v>
      </c>
      <c r="F933" s="15">
        <f>SQRT(((50-D930)^2+(50-D931)^2+(50-D932)^2)/2)</f>
        <v>13.58752506051756</v>
      </c>
      <c r="G933" s="38"/>
      <c r="H933" s="46" t="s">
        <v>134</v>
      </c>
      <c r="I933" s="49">
        <f>SUM(I921:J923, I927:I929)</f>
        <v>160</v>
      </c>
      <c r="J933" s="50"/>
      <c r="K933" s="5" t="s">
        <v>135</v>
      </c>
      <c r="L933" s="15">
        <f>SQRT(((50-J930)^2+(50-J931)^2+(50-J932)^2)/2)</f>
        <v>9.1854606982667129</v>
      </c>
      <c r="M933" s="38"/>
      <c r="N933" s="46" t="s">
        <v>134</v>
      </c>
      <c r="O933" s="49">
        <f>SUM(O921:P923, O927:O929)</f>
        <v>79</v>
      </c>
      <c r="P933" s="50"/>
      <c r="Q933" s="5" t="s">
        <v>135</v>
      </c>
      <c r="R933" s="15">
        <f>SQRT(((50-P930)^2+(50-P931)^2+(50-P932)^2)/2)</f>
        <v>22.176749131433624</v>
      </c>
      <c r="S933" s="38"/>
      <c r="T933" s="46" t="s">
        <v>134</v>
      </c>
      <c r="U933" s="49">
        <f>SUM(U921:V923, U927:U929)</f>
        <v>155</v>
      </c>
      <c r="V933" s="50"/>
      <c r="W933" s="5" t="s">
        <v>135</v>
      </c>
      <c r="X933" s="15">
        <f>SQRT(((50-V930)^2+(50-V931)^2+(50-V932)^2)/2)</f>
        <v>9.210378857425102</v>
      </c>
    </row>
    <row r="934" spans="2:24" ht="15" customHeight="1" x14ac:dyDescent="0.25">
      <c r="B934" s="47"/>
      <c r="C934" s="51"/>
      <c r="D934" s="52"/>
      <c r="E934" s="5" t="s">
        <v>136</v>
      </c>
      <c r="F934" s="15">
        <f>SQRT(((50-F930)^2+(50-F931)^2+(50-F932)^2)/2)</f>
        <v>10.022122491814494</v>
      </c>
      <c r="G934" s="38"/>
      <c r="H934" s="47"/>
      <c r="I934" s="51"/>
      <c r="J934" s="52"/>
      <c r="K934" s="5" t="s">
        <v>136</v>
      </c>
      <c r="L934" s="15">
        <f>SQRT(((50-L930)^2+(50-L931)^2+(50-L932)^2)/2)</f>
        <v>4.9473091579027271</v>
      </c>
      <c r="M934" s="38"/>
      <c r="N934" s="47"/>
      <c r="O934" s="51"/>
      <c r="P934" s="52"/>
      <c r="Q934" s="5" t="s">
        <v>136</v>
      </c>
      <c r="R934" s="15">
        <f>SQRT(((50-R930)^2+(50-R931)^2+(50-R932)^2)/2)</f>
        <v>19.1957821486669</v>
      </c>
      <c r="S934" s="38"/>
      <c r="T934" s="47"/>
      <c r="U934" s="51"/>
      <c r="V934" s="52"/>
      <c r="W934" s="5" t="s">
        <v>136</v>
      </c>
      <c r="X934" s="15">
        <f>SQRT(((50-X930)^2+(50-X931)^2+(50-X932)^2)/2)</f>
        <v>7.8000490854682729</v>
      </c>
    </row>
    <row r="935" spans="2:24" ht="15" customHeight="1" x14ac:dyDescent="0.25">
      <c r="B935" s="48"/>
      <c r="C935" s="53"/>
      <c r="D935" s="54"/>
      <c r="E935" s="5" t="s">
        <v>137</v>
      </c>
      <c r="F935" s="15">
        <f>SQRT(((2*F933^2)+(2*F934^2))/4)</f>
        <v>11.938671963646684</v>
      </c>
      <c r="G935" s="38"/>
      <c r="H935" s="48"/>
      <c r="I935" s="53"/>
      <c r="J935" s="54"/>
      <c r="K935" s="5" t="s">
        <v>137</v>
      </c>
      <c r="L935" s="15">
        <f>SQRT(((2*L933^2)+(2*L934^2))/4)</f>
        <v>7.3772812113701685</v>
      </c>
      <c r="M935" s="38"/>
      <c r="N935" s="48"/>
      <c r="O935" s="53"/>
      <c r="P935" s="54"/>
      <c r="Q935" s="5" t="s">
        <v>137</v>
      </c>
      <c r="R935" s="15">
        <f>SQRT(((2*R933^2)+(2*R934^2))/4)</f>
        <v>20.739892168688112</v>
      </c>
      <c r="S935" s="38"/>
      <c r="T935" s="48"/>
      <c r="U935" s="53"/>
      <c r="V935" s="54"/>
      <c r="W935" s="5" t="s">
        <v>137</v>
      </c>
      <c r="X935" s="15">
        <f>SQRT(((2*X933^2)+(2*X934^2))/4)</f>
        <v>8.534396417820588</v>
      </c>
    </row>
    <row r="937" spans="2:24" ht="15" customHeight="1" x14ac:dyDescent="0.25">
      <c r="B937" s="39" t="s">
        <v>464</v>
      </c>
      <c r="C937" s="39"/>
      <c r="D937" s="39"/>
      <c r="E937" s="39"/>
      <c r="F937" s="39"/>
      <c r="G937" s="38"/>
      <c r="H937" s="39" t="s">
        <v>465</v>
      </c>
      <c r="I937" s="39"/>
      <c r="J937" s="39"/>
      <c r="K937" s="39"/>
      <c r="L937" s="39"/>
      <c r="M937" s="38"/>
      <c r="N937" s="39" t="s">
        <v>466</v>
      </c>
      <c r="O937" s="39"/>
      <c r="P937" s="39"/>
      <c r="Q937" s="39"/>
      <c r="R937" s="39"/>
      <c r="S937" s="38"/>
      <c r="T937" s="39" t="s">
        <v>467</v>
      </c>
      <c r="U937" s="39"/>
      <c r="V937" s="39"/>
      <c r="W937" s="39"/>
      <c r="X937" s="39"/>
    </row>
    <row r="938" spans="2:24" ht="15" customHeight="1" x14ac:dyDescent="0.25">
      <c r="B938" s="2" t="s">
        <v>112</v>
      </c>
      <c r="C938" s="33">
        <f>'Lesser than 50'!O411+Official!U921</f>
        <v>27</v>
      </c>
      <c r="D938" s="34">
        <f>'Lesser than 50'!P411+Official!V921</f>
        <v>29</v>
      </c>
      <c r="E938" s="2" t="s">
        <v>113</v>
      </c>
      <c r="F938" s="16">
        <f>C938+D938+C940+D940+C944*2</f>
        <v>108</v>
      </c>
      <c r="G938" s="38"/>
      <c r="H938" s="2" t="s">
        <v>112</v>
      </c>
      <c r="I938" s="33">
        <v>7</v>
      </c>
      <c r="J938" s="34">
        <v>6</v>
      </c>
      <c r="K938" s="2" t="s">
        <v>113</v>
      </c>
      <c r="L938" s="16">
        <f>I938+J938+I940+J940+I944*2</f>
        <v>53</v>
      </c>
      <c r="M938" s="38"/>
      <c r="N938" s="2" t="s">
        <v>112</v>
      </c>
      <c r="O938" s="33">
        <v>10</v>
      </c>
      <c r="P938" s="34">
        <v>8</v>
      </c>
      <c r="Q938" s="2" t="s">
        <v>113</v>
      </c>
      <c r="R938" s="16">
        <f>O938+P938+O940+P940+O944*2</f>
        <v>66</v>
      </c>
      <c r="S938" s="38"/>
      <c r="T938" s="2" t="s">
        <v>112</v>
      </c>
      <c r="U938" s="33">
        <f>I938+O938</f>
        <v>17</v>
      </c>
      <c r="V938" s="34">
        <f t="shared" ref="V938:V940" si="347">J938+P938</f>
        <v>14</v>
      </c>
      <c r="W938" s="2" t="s">
        <v>113</v>
      </c>
      <c r="X938" s="16">
        <f>U938+V938+U940+V940+U944*2</f>
        <v>119</v>
      </c>
    </row>
    <row r="939" spans="2:24" ht="15" customHeight="1" x14ac:dyDescent="0.25">
      <c r="B939" s="3" t="s">
        <v>114</v>
      </c>
      <c r="C939" s="35">
        <f>'Lesser than 50'!O412+Official!U922</f>
        <v>18</v>
      </c>
      <c r="D939" s="36">
        <f>'Lesser than 50'!P412+Official!V922</f>
        <v>21</v>
      </c>
      <c r="E939" s="3" t="s">
        <v>115</v>
      </c>
      <c r="F939" s="17">
        <f>SUM(C938:D939)+C945*2</f>
        <v>153</v>
      </c>
      <c r="G939" s="38"/>
      <c r="H939" s="3" t="s">
        <v>114</v>
      </c>
      <c r="I939" s="35">
        <v>7</v>
      </c>
      <c r="J939" s="36">
        <v>2</v>
      </c>
      <c r="K939" s="3" t="s">
        <v>115</v>
      </c>
      <c r="L939" s="17">
        <f>SUM(I938:J939)+I945*2</f>
        <v>36</v>
      </c>
      <c r="M939" s="38"/>
      <c r="N939" s="3" t="s">
        <v>114</v>
      </c>
      <c r="O939" s="35">
        <v>3</v>
      </c>
      <c r="P939" s="36">
        <v>7</v>
      </c>
      <c r="Q939" s="3" t="s">
        <v>115</v>
      </c>
      <c r="R939" s="17">
        <f>SUM(O938:P939)+O945*2</f>
        <v>38</v>
      </c>
      <c r="S939" s="38"/>
      <c r="T939" s="3" t="s">
        <v>114</v>
      </c>
      <c r="U939" s="35">
        <f t="shared" ref="U939:U940" si="348">I939+O939</f>
        <v>10</v>
      </c>
      <c r="V939" s="36">
        <f t="shared" si="347"/>
        <v>9</v>
      </c>
      <c r="W939" s="3" t="s">
        <v>115</v>
      </c>
      <c r="X939" s="17">
        <f>SUM(U938:V939)+U945*2</f>
        <v>74</v>
      </c>
    </row>
    <row r="940" spans="2:24" ht="15" customHeight="1" x14ac:dyDescent="0.25">
      <c r="B940" s="4" t="s">
        <v>116</v>
      </c>
      <c r="C940" s="31">
        <f>'Lesser than 50'!O413+Official!U923</f>
        <v>18</v>
      </c>
      <c r="D940" s="32">
        <f>'Lesser than 50'!P413+Official!V923</f>
        <v>12</v>
      </c>
      <c r="E940" s="4" t="s">
        <v>117</v>
      </c>
      <c r="F940" s="18">
        <f>SUM(C939:D940)+C946*2</f>
        <v>79</v>
      </c>
      <c r="G940" s="38"/>
      <c r="H940" s="4" t="s">
        <v>116</v>
      </c>
      <c r="I940" s="31">
        <v>11</v>
      </c>
      <c r="J940" s="32">
        <v>11</v>
      </c>
      <c r="K940" s="4" t="s">
        <v>117</v>
      </c>
      <c r="L940" s="18">
        <f>SUM(I939:J940)+I946*2</f>
        <v>37</v>
      </c>
      <c r="M940" s="38"/>
      <c r="N940" s="4" t="s">
        <v>116</v>
      </c>
      <c r="O940" s="31">
        <v>8</v>
      </c>
      <c r="P940" s="32">
        <v>12</v>
      </c>
      <c r="Q940" s="4" t="s">
        <v>117</v>
      </c>
      <c r="R940" s="18">
        <f>SUM(O939:P940)+O946*2</f>
        <v>44</v>
      </c>
      <c r="S940" s="38"/>
      <c r="T940" s="4" t="s">
        <v>116</v>
      </c>
      <c r="U940" s="31">
        <f t="shared" si="348"/>
        <v>19</v>
      </c>
      <c r="V940" s="32">
        <f t="shared" si="347"/>
        <v>23</v>
      </c>
      <c r="W940" s="4" t="s">
        <v>117</v>
      </c>
      <c r="X940" s="18">
        <f>SUM(U939:V940)+U946*2</f>
        <v>81</v>
      </c>
    </row>
    <row r="941" spans="2:24" ht="15" customHeight="1" x14ac:dyDescent="0.25">
      <c r="B941" s="2" t="s">
        <v>118</v>
      </c>
      <c r="C941" s="6">
        <f>C938/(C938+D938)*100</f>
        <v>48.214285714285715</v>
      </c>
      <c r="D941" s="7">
        <f>D938/(C938+D938)*100</f>
        <v>51.785714285714292</v>
      </c>
      <c r="E941" s="2" t="s">
        <v>119</v>
      </c>
      <c r="F941" s="12">
        <f>F938/SUM(F938:F940)*100</f>
        <v>31.764705882352938</v>
      </c>
      <c r="G941" s="38"/>
      <c r="H941" s="2" t="s">
        <v>118</v>
      </c>
      <c r="I941" s="6">
        <f>I938/(I938+J938)*100</f>
        <v>53.846153846153847</v>
      </c>
      <c r="J941" s="7">
        <f>J938/(I938+J938)*100</f>
        <v>46.153846153846153</v>
      </c>
      <c r="K941" s="2" t="s">
        <v>119</v>
      </c>
      <c r="L941" s="12">
        <f>L938/SUM(L938:L940)*100</f>
        <v>42.063492063492063</v>
      </c>
      <c r="M941" s="38"/>
      <c r="N941" s="2" t="s">
        <v>118</v>
      </c>
      <c r="O941" s="6">
        <f>O938/(O938+P938)*100</f>
        <v>55.555555555555557</v>
      </c>
      <c r="P941" s="7">
        <f>P938/(O938+P938)*100</f>
        <v>44.444444444444443</v>
      </c>
      <c r="Q941" s="2" t="s">
        <v>119</v>
      </c>
      <c r="R941" s="12">
        <f>R938/SUM(R938:R940)*100</f>
        <v>44.594594594594597</v>
      </c>
      <c r="S941" s="38"/>
      <c r="T941" s="2" t="s">
        <v>118</v>
      </c>
      <c r="U941" s="6">
        <f>U938/(U938+V938)*100</f>
        <v>54.838709677419352</v>
      </c>
      <c r="V941" s="7">
        <f>V938/(U938+V938)*100</f>
        <v>45.161290322580641</v>
      </c>
      <c r="W941" s="2" t="s">
        <v>119</v>
      </c>
      <c r="X941" s="12">
        <f>X938/SUM(X938:X940)*100</f>
        <v>43.430656934306569</v>
      </c>
    </row>
    <row r="942" spans="2:24" ht="15" customHeight="1" x14ac:dyDescent="0.25">
      <c r="B942" s="3" t="s">
        <v>120</v>
      </c>
      <c r="C942" s="8">
        <f>C939/(C939+D939)*100</f>
        <v>46.153846153846153</v>
      </c>
      <c r="D942" s="9">
        <f>D939/(C939+D939)*100</f>
        <v>53.846153846153847</v>
      </c>
      <c r="E942" s="3" t="s">
        <v>121</v>
      </c>
      <c r="F942" s="13">
        <f>F939/SUM(F938:F940)*100</f>
        <v>45</v>
      </c>
      <c r="G942" s="38"/>
      <c r="H942" s="3" t="s">
        <v>120</v>
      </c>
      <c r="I942" s="8">
        <f>I939/(I939+J939)*100</f>
        <v>77.777777777777786</v>
      </c>
      <c r="J942" s="9">
        <f>J939/(I939+J939)*100</f>
        <v>22.222222222222221</v>
      </c>
      <c r="K942" s="3" t="s">
        <v>121</v>
      </c>
      <c r="L942" s="13">
        <f>L939/SUM(L938:L940)*100</f>
        <v>28.571428571428569</v>
      </c>
      <c r="M942" s="38"/>
      <c r="N942" s="3" t="s">
        <v>120</v>
      </c>
      <c r="O942" s="8">
        <f>O939/(O939+P939)*100</f>
        <v>30</v>
      </c>
      <c r="P942" s="9">
        <f>P939/(O939+P939)*100</f>
        <v>70</v>
      </c>
      <c r="Q942" s="3" t="s">
        <v>121</v>
      </c>
      <c r="R942" s="13">
        <f>R939/SUM(R938:R940)*100</f>
        <v>25.675675675675674</v>
      </c>
      <c r="S942" s="38"/>
      <c r="T942" s="3" t="s">
        <v>120</v>
      </c>
      <c r="U942" s="8">
        <f>U939/(U939+V939)*100</f>
        <v>52.631578947368418</v>
      </c>
      <c r="V942" s="9">
        <f>V939/(U939+V939)*100</f>
        <v>47.368421052631575</v>
      </c>
      <c r="W942" s="3" t="s">
        <v>121</v>
      </c>
      <c r="X942" s="13">
        <f>X939/SUM(X938:X940)*100</f>
        <v>27.007299270072991</v>
      </c>
    </row>
    <row r="943" spans="2:24" ht="15" customHeight="1" x14ac:dyDescent="0.25">
      <c r="B943" s="4" t="s">
        <v>122</v>
      </c>
      <c r="C943" s="10">
        <f>C940/(C940+D940)*100</f>
        <v>60</v>
      </c>
      <c r="D943" s="11">
        <f>D940/(C940+D940)*100</f>
        <v>40</v>
      </c>
      <c r="E943" s="4" t="s">
        <v>123</v>
      </c>
      <c r="F943" s="14">
        <f>F940/SUM(F938:F940)*100</f>
        <v>23.235294117647058</v>
      </c>
      <c r="G943" s="38"/>
      <c r="H943" s="4" t="s">
        <v>122</v>
      </c>
      <c r="I943" s="10">
        <f>I940/(I940+J940)*100</f>
        <v>50</v>
      </c>
      <c r="J943" s="11">
        <f>J940/(I940+J940)*100</f>
        <v>50</v>
      </c>
      <c r="K943" s="4" t="s">
        <v>123</v>
      </c>
      <c r="L943" s="14">
        <f>L940/SUM(L938:L940)*100</f>
        <v>29.365079365079367</v>
      </c>
      <c r="M943" s="38"/>
      <c r="N943" s="4" t="s">
        <v>122</v>
      </c>
      <c r="O943" s="10">
        <f>O940/(O940+P940)*100</f>
        <v>40</v>
      </c>
      <c r="P943" s="11">
        <f>P940/(O940+P940)*100</f>
        <v>60</v>
      </c>
      <c r="Q943" s="4" t="s">
        <v>123</v>
      </c>
      <c r="R943" s="14">
        <f>R940/SUM(R938:R940)*100</f>
        <v>29.72972972972973</v>
      </c>
      <c r="S943" s="38"/>
      <c r="T943" s="4" t="s">
        <v>122</v>
      </c>
      <c r="U943" s="10">
        <f>U940/(U940+V940)*100</f>
        <v>45.238095238095241</v>
      </c>
      <c r="V943" s="11">
        <f>V940/(U940+V940)*100</f>
        <v>54.761904761904766</v>
      </c>
      <c r="W943" s="4" t="s">
        <v>123</v>
      </c>
      <c r="X943" s="14">
        <f>X940/SUM(X938:X940)*100</f>
        <v>29.56204379562044</v>
      </c>
    </row>
    <row r="944" spans="2:24" ht="15" customHeight="1" x14ac:dyDescent="0.25">
      <c r="B944" s="2" t="s">
        <v>124</v>
      </c>
      <c r="C944" s="40">
        <f>'Lesser than 50'!O417+Official!U927</f>
        <v>11</v>
      </c>
      <c r="D944" s="41">
        <f>'Lesser than 50'!P417+Official!V927</f>
        <v>0</v>
      </c>
      <c r="E944" s="2" t="s">
        <v>125</v>
      </c>
      <c r="F944" s="12">
        <f>SQRT(5+F938)/SQRT(5+F939)*((5+C938)/(5+D938))</f>
        <v>0.79594258194552348</v>
      </c>
      <c r="G944" s="38"/>
      <c r="H944" s="2" t="s">
        <v>124</v>
      </c>
      <c r="I944" s="40">
        <v>9</v>
      </c>
      <c r="J944" s="41"/>
      <c r="K944" s="2" t="s">
        <v>125</v>
      </c>
      <c r="L944" s="12">
        <f>SQRT(5+L938)/SQRT(5+L939)*((5+I938)/(5+J938))</f>
        <v>1.2975097479630979</v>
      </c>
      <c r="M944" s="38"/>
      <c r="N944" s="2" t="s">
        <v>124</v>
      </c>
      <c r="O944" s="40">
        <v>14</v>
      </c>
      <c r="P944" s="41"/>
      <c r="Q944" s="2" t="s">
        <v>125</v>
      </c>
      <c r="R944" s="12">
        <f>SQRT(5+R938)/SQRT(5+R939)*((5+O938)/(5+P938))</f>
        <v>1.482664377482072</v>
      </c>
      <c r="S944" s="38"/>
      <c r="T944" s="2" t="s">
        <v>124</v>
      </c>
      <c r="U944" s="40">
        <f t="shared" ref="U944:U946" si="349">I944+O944</f>
        <v>23</v>
      </c>
      <c r="V944" s="41">
        <f t="shared" ref="V944:V946" si="350">J944+P944</f>
        <v>0</v>
      </c>
      <c r="W944" s="2" t="s">
        <v>125</v>
      </c>
      <c r="X944" s="12">
        <f>SQRT(5+X938)/SQRT(5+X939)*((5+U938)/(5+V938))</f>
        <v>1.4506624740652347</v>
      </c>
    </row>
    <row r="945" spans="2:24" ht="15" customHeight="1" x14ac:dyDescent="0.25">
      <c r="B945" s="3" t="s">
        <v>126</v>
      </c>
      <c r="C945" s="42">
        <f>'Lesser than 50'!O418+Official!U928</f>
        <v>29</v>
      </c>
      <c r="D945" s="43">
        <f>'Lesser than 50'!P418+Official!V928</f>
        <v>0</v>
      </c>
      <c r="E945" s="3" t="s">
        <v>127</v>
      </c>
      <c r="F945" s="13">
        <f>SQRT(5+F939)/SQRT(5+F940)*((5+C939)/(5+D939))</f>
        <v>1.2132306921246792</v>
      </c>
      <c r="G945" s="38"/>
      <c r="H945" s="3" t="s">
        <v>126</v>
      </c>
      <c r="I945" s="42">
        <v>7</v>
      </c>
      <c r="J945" s="43"/>
      <c r="K945" s="3" t="s">
        <v>127</v>
      </c>
      <c r="L945" s="13">
        <f>SQRT(5+L939)/SQRT(5+L940)*((5+I939)/(5+J939))</f>
        <v>1.6937546058160349</v>
      </c>
      <c r="M945" s="38"/>
      <c r="N945" s="3" t="s">
        <v>126</v>
      </c>
      <c r="O945" s="42">
        <v>5</v>
      </c>
      <c r="P945" s="43"/>
      <c r="Q945" s="3" t="s">
        <v>127</v>
      </c>
      <c r="R945" s="13">
        <f>SQRT(5+R939)/SQRT(5+R940)*((5+O939)/(5+P939))</f>
        <v>0.62451795469542859</v>
      </c>
      <c r="S945" s="38"/>
      <c r="T945" s="3" t="s">
        <v>126</v>
      </c>
      <c r="U945" s="42">
        <f t="shared" si="349"/>
        <v>12</v>
      </c>
      <c r="V945" s="43">
        <f t="shared" si="350"/>
        <v>0</v>
      </c>
      <c r="W945" s="3" t="s">
        <v>127</v>
      </c>
      <c r="X945" s="13">
        <f>SQRT(5+X939)/SQRT(5+X940)*((5+U939)/(5+V939))</f>
        <v>1.0268985565612065</v>
      </c>
    </row>
    <row r="946" spans="2:24" ht="15" customHeight="1" x14ac:dyDescent="0.25">
      <c r="B946" s="4" t="s">
        <v>128</v>
      </c>
      <c r="C946" s="44">
        <f>'Lesser than 50'!O419+Official!U929</f>
        <v>5</v>
      </c>
      <c r="D946" s="45">
        <f>'Lesser than 50'!P419+Official!V929</f>
        <v>0</v>
      </c>
      <c r="E946" s="4" t="s">
        <v>129</v>
      </c>
      <c r="F946" s="14">
        <f>SQRT(5+F940)/SQRT(5+F938)*((5+C940)/(5+D940))</f>
        <v>1.1664854765344206</v>
      </c>
      <c r="G946" s="38"/>
      <c r="H946" s="4" t="s">
        <v>128</v>
      </c>
      <c r="I946" s="44">
        <v>3</v>
      </c>
      <c r="J946" s="45"/>
      <c r="K946" s="4" t="s">
        <v>129</v>
      </c>
      <c r="L946" s="14">
        <f>SQRT(5+L940)/SQRT(5+L938)*((5+I940)/(5+J940))</f>
        <v>0.85096294339676315</v>
      </c>
      <c r="M946" s="38"/>
      <c r="N946" s="4" t="s">
        <v>128</v>
      </c>
      <c r="O946" s="44">
        <v>7</v>
      </c>
      <c r="P946" s="45"/>
      <c r="Q946" s="4" t="s">
        <v>129</v>
      </c>
      <c r="R946" s="14">
        <f>SQRT(5+R940)/SQRT(5+R938)*((5+O940)/(5+P940))</f>
        <v>0.63527724056259205</v>
      </c>
      <c r="S946" s="38"/>
      <c r="T946" s="4" t="s">
        <v>128</v>
      </c>
      <c r="U946" s="44">
        <f t="shared" si="349"/>
        <v>10</v>
      </c>
      <c r="V946" s="45">
        <f t="shared" si="350"/>
        <v>0</v>
      </c>
      <c r="W946" s="4" t="s">
        <v>129</v>
      </c>
      <c r="X946" s="14">
        <f>SQRT(5+X940)/SQRT(5+X938)*((5+U940)/(5+V940))</f>
        <v>0.71382473604196794</v>
      </c>
    </row>
    <row r="947" spans="2:24" ht="15" customHeight="1" x14ac:dyDescent="0.25">
      <c r="B947" s="2" t="s">
        <v>112</v>
      </c>
      <c r="C947" s="6">
        <f>(100*F944)/(1+F944)</f>
        <v>44.318932573183282</v>
      </c>
      <c r="D947" s="7">
        <f>100-C947</f>
        <v>55.681067426816718</v>
      </c>
      <c r="E947" s="2" t="s">
        <v>130</v>
      </c>
      <c r="F947" s="7">
        <f>(C947+D949)/2</f>
        <v>45.238319360641142</v>
      </c>
      <c r="G947" s="38"/>
      <c r="H947" s="2" t="s">
        <v>112</v>
      </c>
      <c r="I947" s="6">
        <f>(100*L944)/(1+L944)</f>
        <v>56.474613398851979</v>
      </c>
      <c r="J947" s="7">
        <f>100-I947</f>
        <v>43.525386601148021</v>
      </c>
      <c r="K947" s="2" t="s">
        <v>130</v>
      </c>
      <c r="L947" s="7">
        <f>(I947+J949)/2</f>
        <v>55.250273208762664</v>
      </c>
      <c r="M947" s="38"/>
      <c r="N947" s="2" t="s">
        <v>112</v>
      </c>
      <c r="O947" s="6">
        <f>(100*R944)/(1+R944)</f>
        <v>59.720693257209263</v>
      </c>
      <c r="P947" s="7">
        <f>100-O947</f>
        <v>40.279306742790737</v>
      </c>
      <c r="Q947" s="2" t="s">
        <v>130</v>
      </c>
      <c r="R947" s="7">
        <f>(O947+P949)/2</f>
        <v>60.436201755652242</v>
      </c>
      <c r="S947" s="38"/>
      <c r="T947" s="2" t="s">
        <v>161</v>
      </c>
      <c r="U947" s="6">
        <f>(100*X944)/(1+X944)</f>
        <v>59.19470712173721</v>
      </c>
      <c r="V947" s="7">
        <f>100-U947</f>
        <v>40.80529287826279</v>
      </c>
      <c r="W947" s="2" t="s">
        <v>130</v>
      </c>
      <c r="X947" s="7">
        <f>(U947+V949)/2</f>
        <v>58.771865369744503</v>
      </c>
    </row>
    <row r="948" spans="2:24" ht="15" customHeight="1" x14ac:dyDescent="0.25">
      <c r="B948" s="3" t="s">
        <v>162</v>
      </c>
      <c r="C948" s="8">
        <f>(100*F945)/(1+F945)</f>
        <v>54.817181798612687</v>
      </c>
      <c r="D948" s="9">
        <f t="shared" ref="D948:D949" si="351">100-C948</f>
        <v>45.182818201387313</v>
      </c>
      <c r="E948" s="3" t="s">
        <v>131</v>
      </c>
      <c r="F948" s="9">
        <f>(D947+C948)/2</f>
        <v>55.249124612714702</v>
      </c>
      <c r="G948" s="38"/>
      <c r="H948" s="3" t="s">
        <v>162</v>
      </c>
      <c r="I948" s="8">
        <f>(100*L945)/(1+L945)</f>
        <v>62.877093635741026</v>
      </c>
      <c r="J948" s="9">
        <f t="shared" ref="J948:J949" si="352">100-I948</f>
        <v>37.122906364258974</v>
      </c>
      <c r="K948" s="3" t="s">
        <v>131</v>
      </c>
      <c r="L948" s="9">
        <f>(J947+I948)/2</f>
        <v>53.201240118444524</v>
      </c>
      <c r="M948" s="38"/>
      <c r="N948" s="3" t="s">
        <v>162</v>
      </c>
      <c r="O948" s="8">
        <f>(100*R945)/(1+R945)</f>
        <v>38.443278074603725</v>
      </c>
      <c r="P948" s="9">
        <f t="shared" ref="P948:P949" si="353">100-O948</f>
        <v>61.556721925396275</v>
      </c>
      <c r="Q948" s="3" t="s">
        <v>131</v>
      </c>
      <c r="R948" s="9">
        <f>(P947+O948)/2</f>
        <v>39.361292408697231</v>
      </c>
      <c r="S948" s="38"/>
      <c r="T948" s="3" t="s">
        <v>162</v>
      </c>
      <c r="U948" s="8">
        <f>(100*X945)/(1+X945)</f>
        <v>50.663539782840495</v>
      </c>
      <c r="V948" s="9">
        <f t="shared" ref="V948:V949" si="354">100-U948</f>
        <v>49.336460217159505</v>
      </c>
      <c r="W948" s="3" t="s">
        <v>131</v>
      </c>
      <c r="X948" s="9">
        <f>(V947+U948)/2</f>
        <v>45.734416330551639</v>
      </c>
    </row>
    <row r="949" spans="2:24" ht="15" customHeight="1" x14ac:dyDescent="0.25">
      <c r="B949" s="4" t="s">
        <v>132</v>
      </c>
      <c r="C949" s="10">
        <f>(100*F946)/(1+F946)</f>
        <v>53.842293851901005</v>
      </c>
      <c r="D949" s="11">
        <f t="shared" si="351"/>
        <v>46.157706148098995</v>
      </c>
      <c r="E949" s="4" t="s">
        <v>133</v>
      </c>
      <c r="F949" s="11">
        <f>(D948+C949)/2</f>
        <v>49.512556026644162</v>
      </c>
      <c r="G949" s="38"/>
      <c r="H949" s="4" t="s">
        <v>132</v>
      </c>
      <c r="I949" s="10">
        <f>(100*L946)/(1+L946)</f>
        <v>45.974066981326651</v>
      </c>
      <c r="J949" s="11">
        <f t="shared" si="352"/>
        <v>54.025933018673349</v>
      </c>
      <c r="K949" s="4" t="s">
        <v>133</v>
      </c>
      <c r="L949" s="11">
        <f>(J948+I949)/2</f>
        <v>41.548486672792812</v>
      </c>
      <c r="M949" s="38"/>
      <c r="N949" s="4" t="s">
        <v>132</v>
      </c>
      <c r="O949" s="10">
        <f>(100*R946)/(1+R946)</f>
        <v>38.848289745904779</v>
      </c>
      <c r="P949" s="11">
        <f t="shared" si="353"/>
        <v>61.151710254095221</v>
      </c>
      <c r="Q949" s="4" t="s">
        <v>133</v>
      </c>
      <c r="R949" s="11">
        <f>(P948+O949)/2</f>
        <v>50.202505835650527</v>
      </c>
      <c r="S949" s="38"/>
      <c r="T949" s="4" t="s">
        <v>132</v>
      </c>
      <c r="U949" s="10">
        <f>(100*X946)/(1+X946)</f>
        <v>41.65097638224821</v>
      </c>
      <c r="V949" s="11">
        <f t="shared" si="354"/>
        <v>58.34902361775179</v>
      </c>
      <c r="W949" s="4" t="s">
        <v>133</v>
      </c>
      <c r="X949" s="11">
        <f>(V948+U949)/2</f>
        <v>45.493718299703858</v>
      </c>
    </row>
    <row r="950" spans="2:24" ht="15" customHeight="1" x14ac:dyDescent="0.25">
      <c r="B950" s="46" t="s">
        <v>134</v>
      </c>
      <c r="C950" s="49">
        <f>SUM(C938:D940, C944:C946)</f>
        <v>170</v>
      </c>
      <c r="D950" s="50"/>
      <c r="E950" s="5" t="s">
        <v>135</v>
      </c>
      <c r="F950" s="15">
        <f>SQRT(((50-D947)^2+(50-D948)^2+(50-D949)^2)/2)</f>
        <v>5.9263390737148818</v>
      </c>
      <c r="G950" s="38"/>
      <c r="H950" s="46" t="s">
        <v>134</v>
      </c>
      <c r="I950" s="49">
        <f>SUM(I938:J940, I944:I946)</f>
        <v>63</v>
      </c>
      <c r="J950" s="50"/>
      <c r="K950" s="5" t="s">
        <v>135</v>
      </c>
      <c r="L950" s="15">
        <f>SQRT(((50-J947)^2+(50-J948)^2+(50-J949)^2)/2)</f>
        <v>10.581783777773007</v>
      </c>
      <c r="M950" s="38"/>
      <c r="N950" s="46" t="s">
        <v>134</v>
      </c>
      <c r="O950" s="49">
        <f>SUM(O938:P940, O944:O946)</f>
        <v>74</v>
      </c>
      <c r="P950" s="50"/>
      <c r="Q950" s="5" t="s">
        <v>135</v>
      </c>
      <c r="R950" s="15">
        <f>SQRT(((50-P947)^2+(50-P948)^2+(50-P949)^2)/2)</f>
        <v>13.274229556795023</v>
      </c>
      <c r="S950" s="38"/>
      <c r="T950" s="46" t="s">
        <v>134</v>
      </c>
      <c r="U950" s="49">
        <f>SUM(U938:V940, U944:U946)</f>
        <v>137</v>
      </c>
      <c r="V950" s="50"/>
      <c r="W950" s="5" t="s">
        <v>135</v>
      </c>
      <c r="X950" s="15">
        <f>SQRT(((50-V947)^2+(50-V948)^2+(50-V949)^2)/2)</f>
        <v>8.7945755857720087</v>
      </c>
    </row>
    <row r="951" spans="2:24" ht="15" customHeight="1" x14ac:dyDescent="0.25">
      <c r="B951" s="47"/>
      <c r="C951" s="51"/>
      <c r="D951" s="52"/>
      <c r="E951" s="5" t="s">
        <v>136</v>
      </c>
      <c r="F951" s="15">
        <f>SQRT(((50-F947)^2+(50-F948)^2+(50-F949)^2)/2)</f>
        <v>5.0231719728779529</v>
      </c>
      <c r="G951" s="38"/>
      <c r="H951" s="47"/>
      <c r="I951" s="51"/>
      <c r="J951" s="52"/>
      <c r="K951" s="5" t="s">
        <v>136</v>
      </c>
      <c r="L951" s="15">
        <f>SQRT(((50-L947)^2+(50-L948)^2+(50-L949)^2)/2)</f>
        <v>7.3905813229593251</v>
      </c>
      <c r="M951" s="38"/>
      <c r="N951" s="47"/>
      <c r="O951" s="51"/>
      <c r="P951" s="52"/>
      <c r="Q951" s="5" t="s">
        <v>136</v>
      </c>
      <c r="R951" s="15">
        <f>SQRT(((50-R947)^2+(50-R948)^2+(50-R949)^2)/2)</f>
        <v>10.538913959972218</v>
      </c>
      <c r="S951" s="38"/>
      <c r="T951" s="47"/>
      <c r="U951" s="51"/>
      <c r="V951" s="52"/>
      <c r="W951" s="5" t="s">
        <v>136</v>
      </c>
      <c r="X951" s="15">
        <f>SQRT(((50-X947)^2+(50-X948)^2+(50-X949)^2)/2)</f>
        <v>7.5976114953454719</v>
      </c>
    </row>
    <row r="952" spans="2:24" ht="15" customHeight="1" x14ac:dyDescent="0.25">
      <c r="B952" s="48"/>
      <c r="C952" s="53"/>
      <c r="D952" s="54"/>
      <c r="E952" s="5" t="s">
        <v>137</v>
      </c>
      <c r="F952" s="15">
        <f>SQRT(((2*F950^2)+(2*F951^2))/4)</f>
        <v>5.4933483179999767</v>
      </c>
      <c r="G952" s="38"/>
      <c r="H952" s="48"/>
      <c r="I952" s="53"/>
      <c r="J952" s="54"/>
      <c r="K952" s="5" t="s">
        <v>137</v>
      </c>
      <c r="L952" s="15">
        <f>SQRT(((2*L950^2)+(2*L951^2))/4)</f>
        <v>9.12674203127313</v>
      </c>
      <c r="M952" s="38"/>
      <c r="N952" s="48"/>
      <c r="O952" s="53"/>
      <c r="P952" s="54"/>
      <c r="Q952" s="5" t="s">
        <v>137</v>
      </c>
      <c r="R952" s="15">
        <f>SQRT(((2*R950^2)+(2*R951^2))/4)</f>
        <v>11.98486290664578</v>
      </c>
      <c r="S952" s="38"/>
      <c r="T952" s="48"/>
      <c r="U952" s="53"/>
      <c r="V952" s="54"/>
      <c r="W952" s="5" t="s">
        <v>137</v>
      </c>
      <c r="X952" s="15">
        <f>SQRT(((2*X950^2)+(2*X951^2))/4)</f>
        <v>8.2179151908517145</v>
      </c>
    </row>
    <row r="954" spans="2:24" ht="15" customHeight="1" x14ac:dyDescent="0.25">
      <c r="B954" s="39" t="s">
        <v>468</v>
      </c>
      <c r="C954" s="39"/>
      <c r="D954" s="39"/>
      <c r="E954" s="39"/>
      <c r="F954" s="39"/>
      <c r="G954" s="38"/>
      <c r="H954" s="39" t="s">
        <v>471</v>
      </c>
      <c r="I954" s="39"/>
      <c r="J954" s="39"/>
      <c r="K954" s="39"/>
      <c r="L954" s="39"/>
      <c r="M954" s="38"/>
      <c r="N954" s="39" t="s">
        <v>472</v>
      </c>
      <c r="O954" s="39"/>
      <c r="P954" s="39"/>
      <c r="Q954" s="39"/>
      <c r="R954" s="39"/>
      <c r="S954" s="38"/>
      <c r="T954" s="39" t="s">
        <v>473</v>
      </c>
      <c r="U954" s="39"/>
      <c r="V954" s="39"/>
      <c r="W954" s="39"/>
      <c r="X954" s="39"/>
    </row>
    <row r="955" spans="2:24" ht="15" customHeight="1" x14ac:dyDescent="0.25">
      <c r="B955" s="2" t="s">
        <v>112</v>
      </c>
      <c r="C955" s="33">
        <v>53</v>
      </c>
      <c r="D955" s="34">
        <v>36</v>
      </c>
      <c r="E955" s="2" t="s">
        <v>113</v>
      </c>
      <c r="F955" s="16">
        <f>C955+D955+C957+D957+C961*2</f>
        <v>202</v>
      </c>
      <c r="G955" s="38"/>
      <c r="H955" s="2" t="s">
        <v>112</v>
      </c>
      <c r="I955" s="33">
        <v>12</v>
      </c>
      <c r="J955" s="34">
        <v>8</v>
      </c>
      <c r="K955" s="2" t="s">
        <v>113</v>
      </c>
      <c r="L955" s="16">
        <f>I955+J955+I957+J957+I961*2</f>
        <v>58</v>
      </c>
      <c r="M955" s="38"/>
      <c r="N955" s="2" t="s">
        <v>112</v>
      </c>
      <c r="O955" s="33">
        <v>13</v>
      </c>
      <c r="P955" s="34">
        <v>11</v>
      </c>
      <c r="Q955" s="2" t="s">
        <v>113</v>
      </c>
      <c r="R955" s="16">
        <f>O955+P955+O957+P957+O961*2</f>
        <v>49</v>
      </c>
      <c r="S955" s="38"/>
      <c r="T955" s="2" t="s">
        <v>112</v>
      </c>
      <c r="U955" s="33">
        <v>35</v>
      </c>
      <c r="V955" s="34">
        <v>26</v>
      </c>
      <c r="W955" s="2" t="s">
        <v>113</v>
      </c>
      <c r="X955" s="16">
        <f>U955+V955+U957+V957+U961*2</f>
        <v>134</v>
      </c>
    </row>
    <row r="956" spans="2:24" ht="15" customHeight="1" x14ac:dyDescent="0.25">
      <c r="B956" s="3" t="s">
        <v>114</v>
      </c>
      <c r="C956" s="35">
        <v>30</v>
      </c>
      <c r="D956" s="36">
        <v>63</v>
      </c>
      <c r="E956" s="3" t="s">
        <v>115</v>
      </c>
      <c r="F956" s="17">
        <f>SUM(C955:D956)+C962*2</f>
        <v>284</v>
      </c>
      <c r="G956" s="38"/>
      <c r="H956" s="3" t="s">
        <v>114</v>
      </c>
      <c r="I956" s="35">
        <v>10</v>
      </c>
      <c r="J956" s="36">
        <v>6</v>
      </c>
      <c r="K956" s="3" t="s">
        <v>115</v>
      </c>
      <c r="L956" s="17">
        <f>SUM(I955:J956)+I962*2</f>
        <v>42</v>
      </c>
      <c r="M956" s="38"/>
      <c r="N956" s="3" t="s">
        <v>114</v>
      </c>
      <c r="O956" s="35">
        <v>8</v>
      </c>
      <c r="P956" s="36">
        <v>2</v>
      </c>
      <c r="Q956" s="3" t="s">
        <v>115</v>
      </c>
      <c r="R956" s="17">
        <f>SUM(O955:P956)+O962*2</f>
        <v>62</v>
      </c>
      <c r="S956" s="38"/>
      <c r="T956" s="3" t="s">
        <v>114</v>
      </c>
      <c r="U956" s="35">
        <v>9</v>
      </c>
      <c r="V956" s="36">
        <v>6</v>
      </c>
      <c r="W956" s="3" t="s">
        <v>115</v>
      </c>
      <c r="X956" s="17">
        <f>SUM(U955:V956)+U962*2</f>
        <v>120</v>
      </c>
    </row>
    <row r="957" spans="2:24" ht="15" customHeight="1" x14ac:dyDescent="0.25">
      <c r="B957" s="4" t="s">
        <v>116</v>
      </c>
      <c r="C957" s="31">
        <v>40</v>
      </c>
      <c r="D957" s="32">
        <v>19</v>
      </c>
      <c r="E957" s="4" t="s">
        <v>117</v>
      </c>
      <c r="F957" s="18">
        <f>SUM(C956:D957)+C963*2</f>
        <v>204</v>
      </c>
      <c r="G957" s="38"/>
      <c r="H957" s="4" t="s">
        <v>116</v>
      </c>
      <c r="I957" s="31">
        <v>12</v>
      </c>
      <c r="J957" s="32">
        <v>4</v>
      </c>
      <c r="K957" s="4" t="s">
        <v>117</v>
      </c>
      <c r="L957" s="18">
        <f>SUM(I956:J957)+I963*2</f>
        <v>44</v>
      </c>
      <c r="M957" s="38"/>
      <c r="N957" s="4" t="s">
        <v>116</v>
      </c>
      <c r="O957" s="31">
        <v>4</v>
      </c>
      <c r="P957" s="32">
        <v>3</v>
      </c>
      <c r="Q957" s="4" t="s">
        <v>117</v>
      </c>
      <c r="R957" s="18">
        <f>SUM(O956:P957)+O963*2</f>
        <v>19</v>
      </c>
      <c r="S957" s="38"/>
      <c r="T957" s="4" t="s">
        <v>116</v>
      </c>
      <c r="U957" s="31">
        <v>7</v>
      </c>
      <c r="V957" s="32">
        <v>12</v>
      </c>
      <c r="W957" s="4" t="s">
        <v>117</v>
      </c>
      <c r="X957" s="18">
        <f>SUM(U956:V957)+U963*2</f>
        <v>40</v>
      </c>
    </row>
    <row r="958" spans="2:24" ht="15" customHeight="1" x14ac:dyDescent="0.25">
      <c r="B958" s="2" t="s">
        <v>118</v>
      </c>
      <c r="C958" s="6">
        <f>C955/(C955+D955)*100</f>
        <v>59.550561797752813</v>
      </c>
      <c r="D958" s="7">
        <f>D955/(C955+D955)*100</f>
        <v>40.449438202247187</v>
      </c>
      <c r="E958" s="2" t="s">
        <v>119</v>
      </c>
      <c r="F958" s="12">
        <f>F955/SUM(F955:F957)*100</f>
        <v>29.275362318840582</v>
      </c>
      <c r="G958" s="38"/>
      <c r="H958" s="2" t="s">
        <v>118</v>
      </c>
      <c r="I958" s="6">
        <f>I955/(I955+J955)*100</f>
        <v>60</v>
      </c>
      <c r="J958" s="7">
        <f>J955/(I955+J955)*100</f>
        <v>40</v>
      </c>
      <c r="K958" s="2" t="s">
        <v>119</v>
      </c>
      <c r="L958" s="12">
        <f>L955/SUM(L955:L957)*100</f>
        <v>40.277777777777779</v>
      </c>
      <c r="M958" s="38"/>
      <c r="N958" s="2" t="s">
        <v>118</v>
      </c>
      <c r="O958" s="6">
        <f>O955/(O955+P955)*100</f>
        <v>54.166666666666664</v>
      </c>
      <c r="P958" s="7">
        <f>P955/(O955+P955)*100</f>
        <v>45.833333333333329</v>
      </c>
      <c r="Q958" s="2" t="s">
        <v>119</v>
      </c>
      <c r="R958" s="12">
        <f>R955/SUM(R955:R957)*100</f>
        <v>37.692307692307693</v>
      </c>
      <c r="S958" s="38"/>
      <c r="T958" s="2" t="s">
        <v>118</v>
      </c>
      <c r="U958" s="6">
        <f>U955/(U955+V955)*100</f>
        <v>57.377049180327866</v>
      </c>
      <c r="V958" s="7">
        <f>V955/(U955+V955)*100</f>
        <v>42.622950819672127</v>
      </c>
      <c r="W958" s="2" t="s">
        <v>119</v>
      </c>
      <c r="X958" s="12">
        <f>X955/SUM(X955:X957)*100</f>
        <v>45.57823129251701</v>
      </c>
    </row>
    <row r="959" spans="2:24" ht="15" customHeight="1" x14ac:dyDescent="0.25">
      <c r="B959" s="3" t="s">
        <v>120</v>
      </c>
      <c r="C959" s="8">
        <f>C956/(C956+D956)*100</f>
        <v>32.258064516129032</v>
      </c>
      <c r="D959" s="9">
        <f>D956/(C956+D956)*100</f>
        <v>67.741935483870961</v>
      </c>
      <c r="E959" s="3" t="s">
        <v>121</v>
      </c>
      <c r="F959" s="13">
        <f>F956/SUM(F955:F957)*100</f>
        <v>41.159420289855071</v>
      </c>
      <c r="G959" s="38"/>
      <c r="H959" s="3" t="s">
        <v>120</v>
      </c>
      <c r="I959" s="8">
        <f>I956/(I956+J956)*100</f>
        <v>62.5</v>
      </c>
      <c r="J959" s="9">
        <f>J956/(I956+J956)*100</f>
        <v>37.5</v>
      </c>
      <c r="K959" s="3" t="s">
        <v>121</v>
      </c>
      <c r="L959" s="13">
        <f>L956/SUM(L955:L957)*100</f>
        <v>29.166666666666668</v>
      </c>
      <c r="M959" s="38"/>
      <c r="N959" s="3" t="s">
        <v>120</v>
      </c>
      <c r="O959" s="8">
        <f>O956/(O956+P956)*100</f>
        <v>80</v>
      </c>
      <c r="P959" s="9">
        <f>P956/(O956+P956)*100</f>
        <v>20</v>
      </c>
      <c r="Q959" s="3" t="s">
        <v>121</v>
      </c>
      <c r="R959" s="13">
        <f>R956/SUM(R955:R957)*100</f>
        <v>47.692307692307693</v>
      </c>
      <c r="S959" s="38"/>
      <c r="T959" s="3" t="s">
        <v>120</v>
      </c>
      <c r="U959" s="8">
        <f>U956/(U956+V956)*100</f>
        <v>60</v>
      </c>
      <c r="V959" s="9">
        <f>V956/(U956+V956)*100</f>
        <v>40</v>
      </c>
      <c r="W959" s="3" t="s">
        <v>121</v>
      </c>
      <c r="X959" s="13">
        <f>X956/SUM(X955:X957)*100</f>
        <v>40.816326530612244</v>
      </c>
    </row>
    <row r="960" spans="2:24" ht="15" customHeight="1" x14ac:dyDescent="0.25">
      <c r="B960" s="4" t="s">
        <v>122</v>
      </c>
      <c r="C960" s="10">
        <f>C957/(C957+D957)*100</f>
        <v>67.796610169491515</v>
      </c>
      <c r="D960" s="11">
        <f>D957/(C957+D957)*100</f>
        <v>32.20338983050847</v>
      </c>
      <c r="E960" s="4" t="s">
        <v>123</v>
      </c>
      <c r="F960" s="14">
        <f>F957/SUM(F955:F957)*100</f>
        <v>29.565217391304348</v>
      </c>
      <c r="G960" s="38"/>
      <c r="H960" s="4" t="s">
        <v>122</v>
      </c>
      <c r="I960" s="10">
        <f>I957/(I957+J957)*100</f>
        <v>75</v>
      </c>
      <c r="J960" s="11">
        <f>J957/(I957+J957)*100</f>
        <v>25</v>
      </c>
      <c r="K960" s="4" t="s">
        <v>123</v>
      </c>
      <c r="L960" s="14">
        <f>L957/SUM(L955:L957)*100</f>
        <v>30.555555555555557</v>
      </c>
      <c r="M960" s="38"/>
      <c r="N960" s="4" t="s">
        <v>122</v>
      </c>
      <c r="O960" s="10">
        <f>O957/(O957+P957)*100</f>
        <v>57.142857142857139</v>
      </c>
      <c r="P960" s="11">
        <f>P957/(O957+P957)*100</f>
        <v>42.857142857142854</v>
      </c>
      <c r="Q960" s="4" t="s">
        <v>123</v>
      </c>
      <c r="R960" s="14">
        <f>R957/SUM(R955:R957)*100</f>
        <v>14.615384615384617</v>
      </c>
      <c r="S960" s="38"/>
      <c r="T960" s="4" t="s">
        <v>122</v>
      </c>
      <c r="U960" s="10">
        <f>U957/(U957+V957)*100</f>
        <v>36.84210526315789</v>
      </c>
      <c r="V960" s="11">
        <f>V957/(U957+V957)*100</f>
        <v>63.157894736842103</v>
      </c>
      <c r="W960" s="4" t="s">
        <v>123</v>
      </c>
      <c r="X960" s="14">
        <f>X957/SUM(X955:X957)*100</f>
        <v>13.605442176870749</v>
      </c>
    </row>
    <row r="961" spans="2:24" ht="15" customHeight="1" x14ac:dyDescent="0.25">
      <c r="B961" s="2" t="s">
        <v>124</v>
      </c>
      <c r="C961" s="40">
        <v>27</v>
      </c>
      <c r="D961" s="41"/>
      <c r="E961" s="2" t="s">
        <v>125</v>
      </c>
      <c r="F961" s="12">
        <f>SQRT(5+F955)/SQRT(5+F956)*((5+C955)/(5+D955))</f>
        <v>1.1972377117021711</v>
      </c>
      <c r="G961" s="38"/>
      <c r="H961" s="2" t="s">
        <v>124</v>
      </c>
      <c r="I961" s="40">
        <v>11</v>
      </c>
      <c r="J961" s="41"/>
      <c r="K961" s="2" t="s">
        <v>125</v>
      </c>
      <c r="L961" s="12">
        <f>SQRT(5+L955)/SQRT(5+L956)*((5+I955)/(5+J955))</f>
        <v>1.5140036243994597</v>
      </c>
      <c r="M961" s="38"/>
      <c r="N961" s="2" t="s">
        <v>124</v>
      </c>
      <c r="O961" s="40">
        <v>9</v>
      </c>
      <c r="P961" s="41"/>
      <c r="Q961" s="2" t="s">
        <v>125</v>
      </c>
      <c r="R961" s="12">
        <f>SQRT(5+R955)/SQRT(5+R956)*((5+O955)/(5+P955))</f>
        <v>1.0099782028089783</v>
      </c>
      <c r="S961" s="38"/>
      <c r="T961" s="2" t="s">
        <v>124</v>
      </c>
      <c r="U961" s="40">
        <v>27</v>
      </c>
      <c r="V961" s="41"/>
      <c r="W961" s="2" t="s">
        <v>125</v>
      </c>
      <c r="X961" s="12">
        <f>SQRT(5+X955)/SQRT(5+X956)*((5+U955)/(5+V955))</f>
        <v>1.3606633627317746</v>
      </c>
    </row>
    <row r="962" spans="2:24" ht="15" customHeight="1" x14ac:dyDescent="0.25">
      <c r="B962" s="3" t="s">
        <v>126</v>
      </c>
      <c r="C962" s="42">
        <v>51</v>
      </c>
      <c r="D962" s="43"/>
      <c r="E962" s="3" t="s">
        <v>127</v>
      </c>
      <c r="F962" s="13">
        <f>SQRT(5+F956)/SQRT(5+F957)*((5+C956)/(5+D956))</f>
        <v>0.60525015588281517</v>
      </c>
      <c r="G962" s="38"/>
      <c r="H962" s="3" t="s">
        <v>126</v>
      </c>
      <c r="I962" s="42">
        <v>3</v>
      </c>
      <c r="J962" s="43"/>
      <c r="K962" s="3" t="s">
        <v>127</v>
      </c>
      <c r="L962" s="13">
        <f>SQRT(5+L956)/SQRT(5+L957)*((5+I956)/(5+J956))</f>
        <v>1.3355171299482551</v>
      </c>
      <c r="M962" s="38"/>
      <c r="N962" s="3" t="s">
        <v>126</v>
      </c>
      <c r="O962" s="42">
        <v>14</v>
      </c>
      <c r="P962" s="43"/>
      <c r="Q962" s="3" t="s">
        <v>127</v>
      </c>
      <c r="R962" s="13">
        <f>SQRT(5+R956)/SQRT(5+R957)*((5+O956)/(5+P956))</f>
        <v>3.1029665419633874</v>
      </c>
      <c r="S962" s="38"/>
      <c r="T962" s="3" t="s">
        <v>126</v>
      </c>
      <c r="U962" s="42">
        <v>22</v>
      </c>
      <c r="V962" s="43"/>
      <c r="W962" s="3" t="s">
        <v>127</v>
      </c>
      <c r="X962" s="13">
        <f>SQRT(5+X956)/SQRT(5+X957)*((5+U956)/(5+V956))</f>
        <v>2.1212121212121211</v>
      </c>
    </row>
    <row r="963" spans="2:24" ht="15" customHeight="1" x14ac:dyDescent="0.25">
      <c r="B963" s="4" t="s">
        <v>128</v>
      </c>
      <c r="C963" s="44">
        <v>26</v>
      </c>
      <c r="D963" s="45"/>
      <c r="E963" s="4" t="s">
        <v>129</v>
      </c>
      <c r="F963" s="14">
        <f>SQRT(5+F957)/SQRT(5+F955)*((5+C957)/(5+D957))</f>
        <v>1.8840361969198862</v>
      </c>
      <c r="G963" s="38"/>
      <c r="H963" s="4" t="s">
        <v>128</v>
      </c>
      <c r="I963" s="44">
        <v>6</v>
      </c>
      <c r="J963" s="45"/>
      <c r="K963" s="4" t="s">
        <v>129</v>
      </c>
      <c r="L963" s="14">
        <f>SQRT(5+L957)/SQRT(5+L955)*((5+I957)/(5+J957))</f>
        <v>1.6658434180777051</v>
      </c>
      <c r="M963" s="38"/>
      <c r="N963" s="4" t="s">
        <v>128</v>
      </c>
      <c r="O963" s="44">
        <v>1</v>
      </c>
      <c r="P963" s="45"/>
      <c r="Q963" s="4" t="s">
        <v>129</v>
      </c>
      <c r="R963" s="14">
        <f>SQRT(5+R957)/SQRT(5+R955)*((5+O957)/(5+P957))</f>
        <v>0.75</v>
      </c>
      <c r="S963" s="38"/>
      <c r="T963" s="4" t="s">
        <v>128</v>
      </c>
      <c r="U963" s="44">
        <v>3</v>
      </c>
      <c r="V963" s="45"/>
      <c r="W963" s="4" t="s">
        <v>129</v>
      </c>
      <c r="X963" s="14">
        <f>SQRT(5+X957)/SQRT(5+X955)*((5+U957)/(5+V957))</f>
        <v>0.40163465742929033</v>
      </c>
    </row>
    <row r="964" spans="2:24" ht="15" customHeight="1" x14ac:dyDescent="0.25">
      <c r="B964" s="2" t="s">
        <v>112</v>
      </c>
      <c r="C964" s="6">
        <f>(100*F961)/(1+F961)</f>
        <v>54.488310724226857</v>
      </c>
      <c r="D964" s="7">
        <f>100-C964</f>
        <v>45.511689275773143</v>
      </c>
      <c r="E964" s="2" t="s">
        <v>130</v>
      </c>
      <c r="F964" s="7">
        <f>(C964+D966)/2</f>
        <v>44.580969668882318</v>
      </c>
      <c r="G964" s="38"/>
      <c r="H964" s="2" t="s">
        <v>112</v>
      </c>
      <c r="I964" s="6">
        <f>(100*L961)/(1+L961)</f>
        <v>60.222809931752664</v>
      </c>
      <c r="J964" s="7">
        <f>100-I964</f>
        <v>39.777190068247336</v>
      </c>
      <c r="K964" s="2" t="s">
        <v>130</v>
      </c>
      <c r="L964" s="7">
        <f>(I964+J966)/2</f>
        <v>48.867195220074443</v>
      </c>
      <c r="M964" s="38"/>
      <c r="N964" s="2" t="s">
        <v>112</v>
      </c>
      <c r="O964" s="6">
        <f>(100*R961)/(1+R961)</f>
        <v>50.248216691977888</v>
      </c>
      <c r="P964" s="7">
        <f>100-O964</f>
        <v>49.751783308022112</v>
      </c>
      <c r="Q964" s="2" t="s">
        <v>130</v>
      </c>
      <c r="R964" s="7">
        <f>(O964+P966)/2</f>
        <v>53.695536917417513</v>
      </c>
      <c r="S964" s="38"/>
      <c r="T964" s="2" t="s">
        <v>161</v>
      </c>
      <c r="U964" s="6">
        <f>(100*X961)/(1+X961)</f>
        <v>57.639025716788616</v>
      </c>
      <c r="V964" s="7">
        <f>100-U964</f>
        <v>42.360974283211384</v>
      </c>
      <c r="W964" s="2" t="s">
        <v>130</v>
      </c>
      <c r="X964" s="7">
        <f>(U964+V966)/2</f>
        <v>64.492146761228867</v>
      </c>
    </row>
    <row r="965" spans="2:24" ht="15" customHeight="1" x14ac:dyDescent="0.25">
      <c r="B965" s="3" t="s">
        <v>162</v>
      </c>
      <c r="C965" s="8">
        <f>(100*F962)/(1+F962)</f>
        <v>37.704413462583027</v>
      </c>
      <c r="D965" s="9">
        <f t="shared" ref="D965:D966" si="355">100-C965</f>
        <v>62.295586537416973</v>
      </c>
      <c r="E965" s="3" t="s">
        <v>131</v>
      </c>
      <c r="F965" s="9">
        <f>(D964+C965)/2</f>
        <v>41.608051369178085</v>
      </c>
      <c r="G965" s="38"/>
      <c r="H965" s="3" t="s">
        <v>162</v>
      </c>
      <c r="I965" s="8">
        <f>(100*L962)/(1+L962)</f>
        <v>57.182930188049809</v>
      </c>
      <c r="J965" s="9">
        <f t="shared" ref="J965:J966" si="356">100-I965</f>
        <v>42.817069811950191</v>
      </c>
      <c r="K965" s="3" t="s">
        <v>131</v>
      </c>
      <c r="L965" s="9">
        <f>(J964+I965)/2</f>
        <v>48.480060128148573</v>
      </c>
      <c r="M965" s="38"/>
      <c r="N965" s="3" t="s">
        <v>162</v>
      </c>
      <c r="O965" s="8">
        <f>(100*R962)/(1+R962)</f>
        <v>75.627390821435483</v>
      </c>
      <c r="P965" s="9">
        <f t="shared" ref="P965:P966" si="357">100-O965</f>
        <v>24.372609178564517</v>
      </c>
      <c r="Q965" s="3" t="s">
        <v>131</v>
      </c>
      <c r="R965" s="9">
        <f>(P964+O965)/2</f>
        <v>62.689587064728798</v>
      </c>
      <c r="S965" s="38"/>
      <c r="T965" s="3" t="s">
        <v>162</v>
      </c>
      <c r="U965" s="8">
        <f>(100*X962)/(1+X962)</f>
        <v>67.961165048543691</v>
      </c>
      <c r="V965" s="9">
        <f t="shared" ref="V965:V966" si="358">100-U965</f>
        <v>32.038834951456309</v>
      </c>
      <c r="W965" s="3" t="s">
        <v>131</v>
      </c>
      <c r="X965" s="9">
        <f>(V964+U965)/2</f>
        <v>55.161069665877534</v>
      </c>
    </row>
    <row r="966" spans="2:24" ht="15" customHeight="1" x14ac:dyDescent="0.25">
      <c r="B966" s="4" t="s">
        <v>132</v>
      </c>
      <c r="C966" s="10">
        <f>(100*F963)/(1+F963)</f>
        <v>65.326371386462228</v>
      </c>
      <c r="D966" s="11">
        <f t="shared" si="355"/>
        <v>34.673628613537772</v>
      </c>
      <c r="E966" s="4" t="s">
        <v>133</v>
      </c>
      <c r="F966" s="11">
        <f>(D965+C966)/2</f>
        <v>63.810978961939597</v>
      </c>
      <c r="G966" s="38"/>
      <c r="H966" s="4" t="s">
        <v>132</v>
      </c>
      <c r="I966" s="10">
        <f>(100*L963)/(1+L963)</f>
        <v>62.488419491603779</v>
      </c>
      <c r="J966" s="11">
        <f t="shared" si="356"/>
        <v>37.511580508396221</v>
      </c>
      <c r="K966" s="4" t="s">
        <v>133</v>
      </c>
      <c r="L966" s="11">
        <f>(J965+I966)/2</f>
        <v>52.652744651776985</v>
      </c>
      <c r="M966" s="38"/>
      <c r="N966" s="4" t="s">
        <v>132</v>
      </c>
      <c r="O966" s="10">
        <f>(100*R963)/(1+R963)</f>
        <v>42.857142857142854</v>
      </c>
      <c r="P966" s="11">
        <f t="shared" si="357"/>
        <v>57.142857142857146</v>
      </c>
      <c r="Q966" s="4" t="s">
        <v>133</v>
      </c>
      <c r="R966" s="11">
        <f>(P965+O966)/2</f>
        <v>33.614876017853689</v>
      </c>
      <c r="S966" s="38"/>
      <c r="T966" s="4" t="s">
        <v>132</v>
      </c>
      <c r="U966" s="10">
        <f>(100*X963)/(1+X963)</f>
        <v>28.65473219433089</v>
      </c>
      <c r="V966" s="11">
        <f t="shared" si="358"/>
        <v>71.34526780566911</v>
      </c>
      <c r="W966" s="4" t="s">
        <v>133</v>
      </c>
      <c r="X966" s="11">
        <f>(V965+U966)/2</f>
        <v>30.3467835728936</v>
      </c>
    </row>
    <row r="967" spans="2:24" ht="15" customHeight="1" x14ac:dyDescent="0.25">
      <c r="B967" s="46" t="s">
        <v>134</v>
      </c>
      <c r="C967" s="49">
        <f>SUM(C955:D957, C961:C963)</f>
        <v>345</v>
      </c>
      <c r="D967" s="50"/>
      <c r="E967" s="5" t="s">
        <v>135</v>
      </c>
      <c r="F967" s="15">
        <f>SQRT(((50-D964)^2+(50-D965)^2+(50-D966)^2)/2)</f>
        <v>14.251737461307787</v>
      </c>
      <c r="G967" s="38"/>
      <c r="H967" s="46" t="s">
        <v>134</v>
      </c>
      <c r="I967" s="49">
        <f>SUM(I955:J957, I961:I963)</f>
        <v>72</v>
      </c>
      <c r="J967" s="50"/>
      <c r="K967" s="5" t="s">
        <v>135</v>
      </c>
      <c r="L967" s="15">
        <f>SQRT(((50-J964)^2+(50-J965)^2+(50-J966)^2)/2)</f>
        <v>12.491215921306608</v>
      </c>
      <c r="M967" s="38"/>
      <c r="N967" s="46" t="s">
        <v>134</v>
      </c>
      <c r="O967" s="49">
        <f>SUM(O955:P957, O961:O963)</f>
        <v>65</v>
      </c>
      <c r="P967" s="50"/>
      <c r="Q967" s="5" t="s">
        <v>135</v>
      </c>
      <c r="R967" s="15">
        <f>SQRT(((50-P964)^2+(50-P965)^2+(50-P966)^2)/2)</f>
        <v>18.812830462267467</v>
      </c>
      <c r="S967" s="38"/>
      <c r="T967" s="46" t="s">
        <v>134</v>
      </c>
      <c r="U967" s="49">
        <f>SUM(U955:V957, U961:U963)</f>
        <v>147</v>
      </c>
      <c r="V967" s="50"/>
      <c r="W967" s="5" t="s">
        <v>135</v>
      </c>
      <c r="X967" s="15">
        <f>SQRT(((50-V964)^2+(50-V965)^2+(50-V966)^2)/2)</f>
        <v>20.452122402070149</v>
      </c>
    </row>
    <row r="968" spans="2:24" ht="15" customHeight="1" x14ac:dyDescent="0.25">
      <c r="B968" s="47"/>
      <c r="C968" s="51"/>
      <c r="D968" s="52"/>
      <c r="E968" s="5" t="s">
        <v>136</v>
      </c>
      <c r="F968" s="15">
        <f>SQRT(((50-F964)^2+(50-F965)^2+(50-F966)^2)/2)</f>
        <v>12.052672555061498</v>
      </c>
      <c r="G968" s="38"/>
      <c r="H968" s="47"/>
      <c r="I968" s="51"/>
      <c r="J968" s="52"/>
      <c r="K968" s="5" t="s">
        <v>136</v>
      </c>
      <c r="L968" s="15">
        <f>SQRT(((50-L964)^2+(50-L965)^2+(50-L966)^2)/2)</f>
        <v>2.305484555467388</v>
      </c>
      <c r="M968" s="38"/>
      <c r="N968" s="47"/>
      <c r="O968" s="51"/>
      <c r="P968" s="52"/>
      <c r="Q968" s="5" t="s">
        <v>136</v>
      </c>
      <c r="R968" s="15">
        <f>SQRT(((50-R964)^2+(50-R965)^2+(50-R966)^2)/2)</f>
        <v>14.885477837335864</v>
      </c>
      <c r="S968" s="38"/>
      <c r="T968" s="47"/>
      <c r="U968" s="51"/>
      <c r="V968" s="52"/>
      <c r="W968" s="5" t="s">
        <v>136</v>
      </c>
      <c r="X968" s="15">
        <f>SQRT(((50-X964)^2+(50-X965)^2+(50-X966)^2)/2)</f>
        <v>17.648057595323664</v>
      </c>
    </row>
    <row r="969" spans="2:24" ht="15" customHeight="1" x14ac:dyDescent="0.25">
      <c r="B969" s="48"/>
      <c r="C969" s="53"/>
      <c r="D969" s="54"/>
      <c r="E969" s="5" t="s">
        <v>137</v>
      </c>
      <c r="F969" s="15">
        <f>SQRT(((2*F967^2)+(2*F968^2))/4)</f>
        <v>13.198085777596241</v>
      </c>
      <c r="G969" s="38"/>
      <c r="H969" s="48"/>
      <c r="I969" s="53"/>
      <c r="J969" s="54"/>
      <c r="K969" s="5" t="s">
        <v>137</v>
      </c>
      <c r="L969" s="15">
        <f>SQRT(((2*L967^2)+(2*L968^2))/4)</f>
        <v>8.981807563853792</v>
      </c>
      <c r="M969" s="38"/>
      <c r="N969" s="48"/>
      <c r="O969" s="53"/>
      <c r="P969" s="54"/>
      <c r="Q969" s="5" t="s">
        <v>137</v>
      </c>
      <c r="R969" s="15">
        <f>SQRT(((2*R967^2)+(2*R968^2))/4)</f>
        <v>16.963196049799048</v>
      </c>
      <c r="S969" s="38"/>
      <c r="T969" s="48"/>
      <c r="U969" s="53"/>
      <c r="V969" s="54"/>
      <c r="W969" s="5" t="s">
        <v>137</v>
      </c>
      <c r="X969" s="15">
        <f>SQRT(((2*X967^2)+(2*X968^2))/4)</f>
        <v>19.10161312084821</v>
      </c>
    </row>
    <row r="971" spans="2:24" ht="15" customHeight="1" x14ac:dyDescent="0.25">
      <c r="B971" s="39" t="s">
        <v>474</v>
      </c>
      <c r="C971" s="39"/>
      <c r="D971" s="39"/>
      <c r="E971" s="39"/>
      <c r="F971" s="39"/>
      <c r="H971" s="39" t="s">
        <v>476</v>
      </c>
      <c r="I971" s="39"/>
      <c r="J971" s="39"/>
      <c r="K971" s="39"/>
      <c r="L971" s="39"/>
      <c r="M971" s="38"/>
      <c r="N971" s="39" t="s">
        <v>479</v>
      </c>
      <c r="O971" s="39"/>
      <c r="P971" s="39"/>
      <c r="Q971" s="39"/>
      <c r="R971" s="39"/>
      <c r="S971" s="38"/>
      <c r="T971" s="39" t="s">
        <v>481</v>
      </c>
      <c r="U971" s="39"/>
      <c r="V971" s="39"/>
      <c r="W971" s="39"/>
      <c r="X971" s="39"/>
    </row>
    <row r="972" spans="2:24" ht="15" customHeight="1" x14ac:dyDescent="0.25">
      <c r="B972" s="2" t="s">
        <v>112</v>
      </c>
      <c r="C972" s="33">
        <f>O955+U955</f>
        <v>48</v>
      </c>
      <c r="D972" s="34">
        <f t="shared" ref="D972:D974" si="359">P955+V955</f>
        <v>37</v>
      </c>
      <c r="E972" s="2" t="s">
        <v>113</v>
      </c>
      <c r="F972" s="16">
        <f>C972+D972+C974+D974+C978*2</f>
        <v>183</v>
      </c>
      <c r="H972" s="2" t="s">
        <v>112</v>
      </c>
      <c r="I972" s="33">
        <v>58</v>
      </c>
      <c r="J972" s="34">
        <v>42</v>
      </c>
      <c r="K972" s="2" t="s">
        <v>113</v>
      </c>
      <c r="L972" s="16">
        <f>I972+J972+I974+J974+I978*2</f>
        <v>229</v>
      </c>
      <c r="M972" s="38"/>
      <c r="N972" s="2" t="s">
        <v>112</v>
      </c>
      <c r="O972" s="33">
        <f>'Lesser than 50'!O428+'Lesser than 50'!U428</f>
        <v>15</v>
      </c>
      <c r="P972" s="34">
        <f>'Lesser than 50'!P428+'Lesser than 50'!V428</f>
        <v>5</v>
      </c>
      <c r="Q972" s="2" t="s">
        <v>113</v>
      </c>
      <c r="R972" s="16">
        <f>O972+P972+O974+P974+O978*2</f>
        <v>51</v>
      </c>
      <c r="S972" s="38"/>
      <c r="T972" s="2" t="s">
        <v>112</v>
      </c>
      <c r="U972" s="33">
        <v>22</v>
      </c>
      <c r="V972" s="34">
        <v>18</v>
      </c>
      <c r="W972" s="2" t="s">
        <v>113</v>
      </c>
      <c r="X972" s="16">
        <f>U972+V972+U974+V974+U978*2</f>
        <v>81</v>
      </c>
    </row>
    <row r="973" spans="2:24" ht="15" customHeight="1" x14ac:dyDescent="0.25">
      <c r="B973" s="3" t="s">
        <v>114</v>
      </c>
      <c r="C973" s="35">
        <f t="shared" ref="C973:C974" si="360">O956+U956</f>
        <v>17</v>
      </c>
      <c r="D973" s="36">
        <f t="shared" si="359"/>
        <v>8</v>
      </c>
      <c r="E973" s="3" t="s">
        <v>115</v>
      </c>
      <c r="F973" s="17">
        <f>SUM(C972:D973)+C979*2</f>
        <v>182</v>
      </c>
      <c r="H973" s="3" t="s">
        <v>114</v>
      </c>
      <c r="I973" s="35">
        <v>40</v>
      </c>
      <c r="J973" s="36">
        <v>50</v>
      </c>
      <c r="K973" s="3" t="s">
        <v>115</v>
      </c>
      <c r="L973" s="17">
        <f>SUM(I972:J973)+I979*2</f>
        <v>232</v>
      </c>
      <c r="M973" s="38"/>
      <c r="N973" s="3" t="s">
        <v>114</v>
      </c>
      <c r="O973" s="35">
        <f>'Lesser than 50'!O429+'Lesser than 50'!U429</f>
        <v>3</v>
      </c>
      <c r="P973" s="36">
        <f>'Lesser than 50'!P429+'Lesser than 50'!V429</f>
        <v>5</v>
      </c>
      <c r="Q973" s="3" t="s">
        <v>115</v>
      </c>
      <c r="R973" s="17">
        <f>SUM(O972:P973)+O979*2</f>
        <v>44</v>
      </c>
      <c r="S973" s="38"/>
      <c r="T973" s="3" t="s">
        <v>114</v>
      </c>
      <c r="U973" s="35">
        <v>6</v>
      </c>
      <c r="V973" s="36">
        <v>3</v>
      </c>
      <c r="W973" s="3" t="s">
        <v>115</v>
      </c>
      <c r="X973" s="17">
        <f>SUM(U972:V973)+U979*2</f>
        <v>105</v>
      </c>
    </row>
    <row r="974" spans="2:24" ht="15" customHeight="1" x14ac:dyDescent="0.25">
      <c r="B974" s="4" t="s">
        <v>116</v>
      </c>
      <c r="C974" s="31">
        <f t="shared" si="360"/>
        <v>11</v>
      </c>
      <c r="D974" s="32">
        <f t="shared" si="359"/>
        <v>15</v>
      </c>
      <c r="E974" s="4" t="s">
        <v>117</v>
      </c>
      <c r="F974" s="18">
        <f>SUM(C973:D974)+C980*2</f>
        <v>59</v>
      </c>
      <c r="H974" s="4" t="s">
        <v>116</v>
      </c>
      <c r="I974" s="31">
        <v>54</v>
      </c>
      <c r="J974" s="32">
        <v>39</v>
      </c>
      <c r="K974" s="4" t="s">
        <v>117</v>
      </c>
      <c r="L974" s="18">
        <f>SUM(I973:J974)+I980*2</f>
        <v>215</v>
      </c>
      <c r="M974" s="38"/>
      <c r="N974" s="4" t="s">
        <v>116</v>
      </c>
      <c r="O974" s="31">
        <f>'Lesser than 50'!O430+'Lesser than 50'!U430</f>
        <v>6</v>
      </c>
      <c r="P974" s="32">
        <f>'Lesser than 50'!P430+'Lesser than 50'!V430</f>
        <v>7</v>
      </c>
      <c r="Q974" s="4" t="s">
        <v>117</v>
      </c>
      <c r="R974" s="18">
        <f>SUM(O973:P974)+O980*2</f>
        <v>21</v>
      </c>
      <c r="S974" s="38"/>
      <c r="T974" s="4" t="s">
        <v>116</v>
      </c>
      <c r="U974" s="31">
        <v>1</v>
      </c>
      <c r="V974" s="32">
        <v>6</v>
      </c>
      <c r="W974" s="4" t="s">
        <v>117</v>
      </c>
      <c r="X974" s="18">
        <f>SUM(U973:V974)+U980*2</f>
        <v>20</v>
      </c>
    </row>
    <row r="975" spans="2:24" ht="15" customHeight="1" x14ac:dyDescent="0.25">
      <c r="B975" s="2" t="s">
        <v>118</v>
      </c>
      <c r="C975" s="6">
        <f>C972/(C972+D972)*100</f>
        <v>56.470588235294116</v>
      </c>
      <c r="D975" s="7">
        <f>D972/(C972+D972)*100</f>
        <v>43.529411764705884</v>
      </c>
      <c r="E975" s="2" t="s">
        <v>119</v>
      </c>
      <c r="F975" s="12">
        <f>F972/SUM(F972:F974)*100</f>
        <v>43.160377358490564</v>
      </c>
      <c r="H975" s="2" t="s">
        <v>118</v>
      </c>
      <c r="I975" s="6">
        <f>I972/(I972+J972)*100</f>
        <v>57.999999999999993</v>
      </c>
      <c r="J975" s="7">
        <f>J972/(I972+J972)*100</f>
        <v>42</v>
      </c>
      <c r="K975" s="2" t="s">
        <v>119</v>
      </c>
      <c r="L975" s="12">
        <f>L972/SUM(L972:L974)*100</f>
        <v>33.875739644970416</v>
      </c>
      <c r="M975" s="38"/>
      <c r="N975" s="2" t="s">
        <v>118</v>
      </c>
      <c r="O975" s="6">
        <f>O972/(O972+P972)*100</f>
        <v>75</v>
      </c>
      <c r="P975" s="7">
        <f>P972/(O972+P972)*100</f>
        <v>25</v>
      </c>
      <c r="Q975" s="2" t="s">
        <v>119</v>
      </c>
      <c r="R975" s="12">
        <f>R972/SUM(R972:R974)*100</f>
        <v>43.96551724137931</v>
      </c>
      <c r="S975" s="38"/>
      <c r="T975" s="2" t="s">
        <v>118</v>
      </c>
      <c r="U975" s="6">
        <f>U972/(U972+V972)*100</f>
        <v>55.000000000000007</v>
      </c>
      <c r="V975" s="7">
        <f>V972/(U972+V972)*100</f>
        <v>45</v>
      </c>
      <c r="W975" s="2" t="s">
        <v>119</v>
      </c>
      <c r="X975" s="12">
        <f>X972/SUM(X972:X974)*100</f>
        <v>39.320388349514559</v>
      </c>
    </row>
    <row r="976" spans="2:24" ht="15" customHeight="1" x14ac:dyDescent="0.25">
      <c r="B976" s="3" t="s">
        <v>120</v>
      </c>
      <c r="C976" s="8">
        <f>C973/(C973+D973)*100</f>
        <v>68</v>
      </c>
      <c r="D976" s="9">
        <f>D973/(C973+D973)*100</f>
        <v>32</v>
      </c>
      <c r="E976" s="3" t="s">
        <v>121</v>
      </c>
      <c r="F976" s="13">
        <f>F973/SUM(F972:F974)*100</f>
        <v>42.924528301886795</v>
      </c>
      <c r="H976" s="3" t="s">
        <v>120</v>
      </c>
      <c r="I976" s="8">
        <f>I973/(I973+J973)*100</f>
        <v>44.444444444444443</v>
      </c>
      <c r="J976" s="9">
        <f>J973/(I973+J973)*100</f>
        <v>55.555555555555557</v>
      </c>
      <c r="K976" s="3" t="s">
        <v>121</v>
      </c>
      <c r="L976" s="13">
        <f>L973/SUM(L972:L974)*100</f>
        <v>34.319526627218934</v>
      </c>
      <c r="M976" s="38"/>
      <c r="N976" s="3" t="s">
        <v>120</v>
      </c>
      <c r="O976" s="8">
        <f>O973/(O973+P973)*100</f>
        <v>37.5</v>
      </c>
      <c r="P976" s="9">
        <f>P973/(O973+P973)*100</f>
        <v>62.5</v>
      </c>
      <c r="Q976" s="3" t="s">
        <v>121</v>
      </c>
      <c r="R976" s="13">
        <f>R973/SUM(R972:R974)*100</f>
        <v>37.931034482758619</v>
      </c>
      <c r="S976" s="38"/>
      <c r="T976" s="3" t="s">
        <v>120</v>
      </c>
      <c r="U976" s="8">
        <f>U973/(U973+V973)*100</f>
        <v>66.666666666666657</v>
      </c>
      <c r="V976" s="9">
        <f>V973/(U973+V973)*100</f>
        <v>33.333333333333329</v>
      </c>
      <c r="W976" s="3" t="s">
        <v>121</v>
      </c>
      <c r="X976" s="13">
        <f>X973/SUM(X972:X974)*100</f>
        <v>50.970873786407765</v>
      </c>
    </row>
    <row r="977" spans="2:24" ht="15" customHeight="1" x14ac:dyDescent="0.25">
      <c r="B977" s="4" t="s">
        <v>122</v>
      </c>
      <c r="C977" s="10">
        <f>C974/(C974+D974)*100</f>
        <v>42.307692307692307</v>
      </c>
      <c r="D977" s="11">
        <f>D974/(C974+D974)*100</f>
        <v>57.692307692307686</v>
      </c>
      <c r="E977" s="4" t="s">
        <v>123</v>
      </c>
      <c r="F977" s="14">
        <f>F974/SUM(F972:F974)*100</f>
        <v>13.915094339622641</v>
      </c>
      <c r="H977" s="4" t="s">
        <v>122</v>
      </c>
      <c r="I977" s="10">
        <f>I974/(I974+J974)*100</f>
        <v>58.064516129032263</v>
      </c>
      <c r="J977" s="11">
        <f>J974/(I974+J974)*100</f>
        <v>41.935483870967744</v>
      </c>
      <c r="K977" s="4" t="s">
        <v>123</v>
      </c>
      <c r="L977" s="14">
        <f>L974/SUM(L972:L974)*100</f>
        <v>31.804733727810653</v>
      </c>
      <c r="M977" s="38"/>
      <c r="N977" s="4" t="s">
        <v>122</v>
      </c>
      <c r="O977" s="10">
        <f>O974/(O974+P974)*100</f>
        <v>46.153846153846153</v>
      </c>
      <c r="P977" s="11">
        <f>P974/(O974+P974)*100</f>
        <v>53.846153846153847</v>
      </c>
      <c r="Q977" s="4" t="s">
        <v>123</v>
      </c>
      <c r="R977" s="14">
        <f>R974/SUM(R972:R974)*100</f>
        <v>18.103448275862068</v>
      </c>
      <c r="S977" s="38"/>
      <c r="T977" s="4" t="s">
        <v>122</v>
      </c>
      <c r="U977" s="10">
        <f>U974/(U974+V974)*100</f>
        <v>14.285714285714285</v>
      </c>
      <c r="V977" s="11">
        <f>V974/(U974+V974)*100</f>
        <v>85.714285714285708</v>
      </c>
      <c r="W977" s="4" t="s">
        <v>123</v>
      </c>
      <c r="X977" s="14">
        <f>X974/SUM(X972:X974)*100</f>
        <v>9.7087378640776691</v>
      </c>
    </row>
    <row r="978" spans="2:24" ht="15" customHeight="1" x14ac:dyDescent="0.25">
      <c r="B978" s="2" t="s">
        <v>124</v>
      </c>
      <c r="C978" s="40">
        <f t="shared" ref="C978:D978" si="361">O961+U961</f>
        <v>36</v>
      </c>
      <c r="D978" s="41">
        <f t="shared" si="361"/>
        <v>0</v>
      </c>
      <c r="E978" s="2" t="s">
        <v>125</v>
      </c>
      <c r="F978" s="12">
        <f>SQRT(5+F972)/SQRT(5+F973)*((5+C972)/(5+D972))</f>
        <v>1.2652743400310478</v>
      </c>
      <c r="H978" s="2" t="s">
        <v>124</v>
      </c>
      <c r="I978" s="40">
        <v>18</v>
      </c>
      <c r="J978" s="41"/>
      <c r="K978" s="2" t="s">
        <v>125</v>
      </c>
      <c r="L978" s="12">
        <f>SQRT(5+L972)/SQRT(5+L973)*((5+I972)/(5+J972))</f>
        <v>1.3319148075710132</v>
      </c>
      <c r="M978" s="38"/>
      <c r="N978" s="2" t="s">
        <v>124</v>
      </c>
      <c r="O978" s="40">
        <f>'Lesser than 50'!O434+'Lesser than 50'!U434</f>
        <v>9</v>
      </c>
      <c r="P978" s="41">
        <f>'Lesser than 50'!P434+'Lesser than 50'!V434</f>
        <v>0</v>
      </c>
      <c r="Q978" s="2" t="s">
        <v>125</v>
      </c>
      <c r="R978" s="12">
        <f>SQRT(5+R972)/SQRT(5+R973)*((5+O972)/(5+P972))</f>
        <v>2.1380899352993952</v>
      </c>
      <c r="S978" s="38"/>
      <c r="T978" s="2" t="s">
        <v>124</v>
      </c>
      <c r="U978" s="40">
        <v>17</v>
      </c>
      <c r="V978" s="41"/>
      <c r="W978" s="2" t="s">
        <v>125</v>
      </c>
      <c r="X978" s="12">
        <f>SQRT(5+X972)/SQRT(5+X973)*((5+U972)/(5+V972))</f>
        <v>1.0379795833241783</v>
      </c>
    </row>
    <row r="979" spans="2:24" ht="15" customHeight="1" x14ac:dyDescent="0.25">
      <c r="B979" s="3" t="s">
        <v>126</v>
      </c>
      <c r="C979" s="42">
        <f t="shared" ref="C979:D979" si="362">O962+U962</f>
        <v>36</v>
      </c>
      <c r="D979" s="43">
        <f t="shared" si="362"/>
        <v>0</v>
      </c>
      <c r="E979" s="3" t="s">
        <v>127</v>
      </c>
      <c r="F979" s="13">
        <f>SQRT(5+F973)/SQRT(5+F974)*((5+C973)/(5+D973))</f>
        <v>2.8927449546721302</v>
      </c>
      <c r="H979" s="3" t="s">
        <v>126</v>
      </c>
      <c r="I979" s="42">
        <v>21</v>
      </c>
      <c r="J979" s="43"/>
      <c r="K979" s="3" t="s">
        <v>127</v>
      </c>
      <c r="L979" s="13">
        <f>SQRT(5+L973)/SQRT(5+L974)*((5+I973)/(5+J973))</f>
        <v>0.84920522351512862</v>
      </c>
      <c r="M979" s="38"/>
      <c r="N979" s="3" t="s">
        <v>126</v>
      </c>
      <c r="O979" s="42">
        <f>'Lesser than 50'!O435+'Lesser than 50'!U435</f>
        <v>8</v>
      </c>
      <c r="P979" s="43">
        <f>'Lesser than 50'!P435+'Lesser than 50'!V435</f>
        <v>0</v>
      </c>
      <c r="Q979" s="3" t="s">
        <v>127</v>
      </c>
      <c r="R979" s="13">
        <f>SQRT(5+R973)/SQRT(5+R974)*((5+O973)/(5+P973))</f>
        <v>1.0982503567738309</v>
      </c>
      <c r="S979" s="38"/>
      <c r="T979" s="3" t="s">
        <v>126</v>
      </c>
      <c r="U979" s="42">
        <v>28</v>
      </c>
      <c r="V979" s="43"/>
      <c r="W979" s="3" t="s">
        <v>127</v>
      </c>
      <c r="X979" s="13">
        <f>SQRT(5+X973)/SQRT(5+X974)*((5+U973)/(5+V973))</f>
        <v>2.8842243324679169</v>
      </c>
    </row>
    <row r="980" spans="2:24" ht="15" customHeight="1" x14ac:dyDescent="0.25">
      <c r="B980" s="4" t="s">
        <v>128</v>
      </c>
      <c r="C980" s="44">
        <f t="shared" ref="C980:D980" si="363">O963+U963</f>
        <v>4</v>
      </c>
      <c r="D980" s="45">
        <f t="shared" si="363"/>
        <v>0</v>
      </c>
      <c r="E980" s="4" t="s">
        <v>129</v>
      </c>
      <c r="F980" s="14">
        <f>SQRT(5+F974)/SQRT(5+F972)*((5+C974)/(5+D974))</f>
        <v>0.4667679727932626</v>
      </c>
      <c r="H980" s="4" t="s">
        <v>128</v>
      </c>
      <c r="I980" s="44">
        <v>16</v>
      </c>
      <c r="J980" s="45"/>
      <c r="K980" s="4" t="s">
        <v>129</v>
      </c>
      <c r="L980" s="14">
        <f>SQRT(5+L974)/SQRT(5+L972)*((5+I974)/(5+J974))</f>
        <v>1.3001778014803649</v>
      </c>
      <c r="M980" s="38"/>
      <c r="N980" s="4" t="s">
        <v>128</v>
      </c>
      <c r="O980" s="44">
        <f>'Lesser than 50'!O436+'Lesser than 50'!U436</f>
        <v>0</v>
      </c>
      <c r="P980" s="45">
        <f>'Lesser than 50'!P436+'Lesser than 50'!V436</f>
        <v>0</v>
      </c>
      <c r="Q980" s="4" t="s">
        <v>129</v>
      </c>
      <c r="R980" s="14">
        <f>SQRT(5+R974)/SQRT(5+R972)*((5+O974)/(5+P974))</f>
        <v>0.62460304854680959</v>
      </c>
      <c r="S980" s="38"/>
      <c r="T980" s="4" t="s">
        <v>128</v>
      </c>
      <c r="U980" s="44">
        <v>2</v>
      </c>
      <c r="V980" s="45"/>
      <c r="W980" s="4" t="s">
        <v>129</v>
      </c>
      <c r="X980" s="14">
        <f>SQRT(5+X974)/SQRT(5+X972)*((5+U974)/(5+V974))</f>
        <v>0.29408938146392288</v>
      </c>
    </row>
    <row r="981" spans="2:24" ht="15" customHeight="1" x14ac:dyDescent="0.25">
      <c r="B981" s="2" t="s">
        <v>112</v>
      </c>
      <c r="C981" s="6">
        <f>(100*F978)/(1+F978)</f>
        <v>55.855236501452005</v>
      </c>
      <c r="D981" s="7">
        <f>100-C981</f>
        <v>44.144763498547995</v>
      </c>
      <c r="E981" s="2" t="s">
        <v>130</v>
      </c>
      <c r="F981" s="7">
        <f>(C981+D983)/2</f>
        <v>62.016172764758451</v>
      </c>
      <c r="H981" s="2" t="s">
        <v>112</v>
      </c>
      <c r="I981" s="6">
        <f>(100*L978)/(1+L978)</f>
        <v>57.11678673880769</v>
      </c>
      <c r="J981" s="7">
        <f>100-I981</f>
        <v>42.88321326119231</v>
      </c>
      <c r="K981" s="2" t="s">
        <v>130</v>
      </c>
      <c r="L981" s="7">
        <f>(I981+J983)/2</f>
        <v>50.295843390798126</v>
      </c>
      <c r="M981" s="38"/>
      <c r="N981" s="2" t="s">
        <v>112</v>
      </c>
      <c r="O981" s="6">
        <f>(100*R978)/(1+R978)</f>
        <v>68.133481811616946</v>
      </c>
      <c r="P981" s="7">
        <f>100-O981</f>
        <v>31.866518188383054</v>
      </c>
      <c r="Q981" s="2" t="s">
        <v>130</v>
      </c>
      <c r="R981" s="7">
        <f>(O981+P983)/2</f>
        <v>64.843489752072472</v>
      </c>
      <c r="S981" s="38"/>
      <c r="T981" s="2" t="s">
        <v>161</v>
      </c>
      <c r="U981" s="6">
        <f>(100*X978)/(1+X978)</f>
        <v>50.931794990365638</v>
      </c>
      <c r="V981" s="7">
        <f>100-U981</f>
        <v>49.068205009634362</v>
      </c>
      <c r="W981" s="2" t="s">
        <v>130</v>
      </c>
      <c r="X981" s="7">
        <f>(U981+V983)/2</f>
        <v>64.103105029826295</v>
      </c>
    </row>
    <row r="982" spans="2:24" ht="15" customHeight="1" x14ac:dyDescent="0.25">
      <c r="B982" s="3" t="s">
        <v>162</v>
      </c>
      <c r="C982" s="8">
        <f>(100*F979)/(1+F979)</f>
        <v>74.31118628001083</v>
      </c>
      <c r="D982" s="9">
        <f t="shared" ref="D982:D983" si="364">100-C982</f>
        <v>25.68881371998917</v>
      </c>
      <c r="E982" s="3" t="s">
        <v>131</v>
      </c>
      <c r="F982" s="9">
        <f>(D981+C982)/2</f>
        <v>59.227974889279409</v>
      </c>
      <c r="H982" s="3" t="s">
        <v>162</v>
      </c>
      <c r="I982" s="8">
        <f>(100*L979)/(1+L979)</f>
        <v>45.922713861952332</v>
      </c>
      <c r="J982" s="9">
        <f t="shared" ref="J982:J983" si="365">100-I982</f>
        <v>54.077286138047668</v>
      </c>
      <c r="K982" s="3" t="s">
        <v>131</v>
      </c>
      <c r="L982" s="9">
        <f>(J981+I982)/2</f>
        <v>44.402963561572321</v>
      </c>
      <c r="M982" s="38"/>
      <c r="N982" s="3" t="s">
        <v>162</v>
      </c>
      <c r="O982" s="8">
        <f>(100*R979)/(1+R979)</f>
        <v>52.341244848515018</v>
      </c>
      <c r="P982" s="9">
        <f t="shared" ref="P982:P983" si="366">100-O982</f>
        <v>47.658755151484982</v>
      </c>
      <c r="Q982" s="3" t="s">
        <v>131</v>
      </c>
      <c r="R982" s="9">
        <f>(P981+O982)/2</f>
        <v>42.103881518449036</v>
      </c>
      <c r="S982" s="38"/>
      <c r="T982" s="3" t="s">
        <v>162</v>
      </c>
      <c r="U982" s="8">
        <f>(100*X979)/(1+X979)</f>
        <v>74.254834056800448</v>
      </c>
      <c r="V982" s="9">
        <f t="shared" ref="V982:V983" si="367">100-U982</f>
        <v>25.745165943199552</v>
      </c>
      <c r="W982" s="3" t="s">
        <v>131</v>
      </c>
      <c r="X982" s="9">
        <f>(V981+U982)/2</f>
        <v>61.661519533217401</v>
      </c>
    </row>
    <row r="983" spans="2:24" ht="15" customHeight="1" x14ac:dyDescent="0.25">
      <c r="B983" s="4" t="s">
        <v>132</v>
      </c>
      <c r="C983" s="10">
        <f>(100*F980)/(1+F980)</f>
        <v>31.822890971935099</v>
      </c>
      <c r="D983" s="11">
        <f t="shared" si="364"/>
        <v>68.177109028064905</v>
      </c>
      <c r="E983" s="4" t="s">
        <v>133</v>
      </c>
      <c r="F983" s="11">
        <f>(D982+C983)/2</f>
        <v>28.755852345962133</v>
      </c>
      <c r="H983" s="4" t="s">
        <v>132</v>
      </c>
      <c r="I983" s="10">
        <f>(100*L980)/(1+L980)</f>
        <v>56.525099957211438</v>
      </c>
      <c r="J983" s="11">
        <f t="shared" si="365"/>
        <v>43.474900042788562</v>
      </c>
      <c r="K983" s="4" t="s">
        <v>133</v>
      </c>
      <c r="L983" s="11">
        <f>(J982+I983)/2</f>
        <v>55.301193047629553</v>
      </c>
      <c r="M983" s="38"/>
      <c r="N983" s="4" t="s">
        <v>132</v>
      </c>
      <c r="O983" s="10">
        <f>(100*R980)/(1+R980)</f>
        <v>38.446502307471995</v>
      </c>
      <c r="P983" s="11">
        <f t="shared" si="366"/>
        <v>61.553497692528005</v>
      </c>
      <c r="Q983" s="4" t="s">
        <v>133</v>
      </c>
      <c r="R983" s="11">
        <f>(P982+O983)/2</f>
        <v>43.052628729478485</v>
      </c>
      <c r="S983" s="38"/>
      <c r="T983" s="4" t="s">
        <v>132</v>
      </c>
      <c r="U983" s="10">
        <f>(100*X980)/(1+X980)</f>
        <v>22.72558493071304</v>
      </c>
      <c r="V983" s="11">
        <f t="shared" si="367"/>
        <v>77.27441506928696</v>
      </c>
      <c r="W983" s="4" t="s">
        <v>133</v>
      </c>
      <c r="X983" s="11">
        <f>(V982+U983)/2</f>
        <v>24.235375436956296</v>
      </c>
    </row>
    <row r="984" spans="2:24" ht="15" customHeight="1" x14ac:dyDescent="0.25">
      <c r="B984" s="46" t="s">
        <v>134</v>
      </c>
      <c r="C984" s="49">
        <f>SUM(C972:D974, C978:C980)</f>
        <v>212</v>
      </c>
      <c r="D984" s="50"/>
      <c r="E984" s="5" t="s">
        <v>135</v>
      </c>
      <c r="F984" s="15">
        <f>SQRT(((50-D981)^2+(50-D982)^2+(50-D983)^2)/2)</f>
        <v>21.860064792304268</v>
      </c>
      <c r="H984" s="46" t="s">
        <v>134</v>
      </c>
      <c r="I984" s="49">
        <f>SUM(I972:J974, I978:I980)</f>
        <v>338</v>
      </c>
      <c r="J984" s="50"/>
      <c r="K984" s="5" t="s">
        <v>135</v>
      </c>
      <c r="L984" s="15">
        <f>SQRT(((50-J981)^2+(50-J982)^2+(50-J983)^2)/2)</f>
        <v>7.411135040895739</v>
      </c>
      <c r="M984" s="38"/>
      <c r="N984" s="46" t="s">
        <v>134</v>
      </c>
      <c r="O984" s="49">
        <f>SUM(O972:P974, O978:O980)</f>
        <v>58</v>
      </c>
      <c r="P984" s="50"/>
      <c r="Q984" s="5" t="s">
        <v>135</v>
      </c>
      <c r="R984" s="15">
        <f>SQRT(((50-P981)^2+(50-P982)^2+(50-P983)^2)/2)</f>
        <v>15.293591778653415</v>
      </c>
      <c r="S984" s="38"/>
      <c r="T984" s="46" t="s">
        <v>134</v>
      </c>
      <c r="U984" s="49">
        <f>SUM(U972:V974, U978:U980)</f>
        <v>103</v>
      </c>
      <c r="V984" s="50"/>
      <c r="W984" s="5" t="s">
        <v>135</v>
      </c>
      <c r="X984" s="15">
        <f>SQRT(((50-V981)^2+(50-V982)^2+(50-V983)^2)/2)</f>
        <v>25.817231981747625</v>
      </c>
    </row>
    <row r="985" spans="2:24" ht="15" customHeight="1" x14ac:dyDescent="0.25">
      <c r="B985" s="47"/>
      <c r="C985" s="51"/>
      <c r="D985" s="52"/>
      <c r="E985" s="5" t="s">
        <v>136</v>
      </c>
      <c r="F985" s="15">
        <f>SQRT(((50-F981)^2+(50-F982)^2+(50-F983)^2)/2)</f>
        <v>18.450714593427765</v>
      </c>
      <c r="H985" s="47"/>
      <c r="I985" s="51"/>
      <c r="J985" s="52"/>
      <c r="K985" s="5" t="s">
        <v>136</v>
      </c>
      <c r="L985" s="15">
        <f>SQRT(((50-L981)^2+(50-L982)^2+(50-L983)^2)/2)</f>
        <v>5.4551346423897753</v>
      </c>
      <c r="M985" s="38"/>
      <c r="N985" s="47"/>
      <c r="O985" s="51"/>
      <c r="P985" s="52"/>
      <c r="Q985" s="5" t="s">
        <v>136</v>
      </c>
      <c r="R985" s="15">
        <f>SQRT(((50-R981)^2+(50-R982)^2+(50-R983)^2)/2)</f>
        <v>12.863588975574409</v>
      </c>
      <c r="S985" s="38"/>
      <c r="T985" s="47"/>
      <c r="U985" s="51"/>
      <c r="V985" s="52"/>
      <c r="W985" s="5" t="s">
        <v>136</v>
      </c>
      <c r="X985" s="15">
        <f>SQRT(((50-X981)^2+(50-X982)^2+(50-X983)^2)/2)</f>
        <v>22.346190818353335</v>
      </c>
    </row>
    <row r="986" spans="2:24" ht="15" customHeight="1" x14ac:dyDescent="0.25">
      <c r="B986" s="48"/>
      <c r="C986" s="53"/>
      <c r="D986" s="54"/>
      <c r="E986" s="5" t="s">
        <v>137</v>
      </c>
      <c r="F986" s="15">
        <f>SQRT(((2*F984^2)+(2*F985^2))/4)</f>
        <v>20.227349081526587</v>
      </c>
      <c r="H986" s="48"/>
      <c r="I986" s="53"/>
      <c r="J986" s="54"/>
      <c r="K986" s="5" t="s">
        <v>137</v>
      </c>
      <c r="L986" s="15">
        <f>SQRT(((2*L984^2)+(2*L985^2))/4)</f>
        <v>6.5070506591309751</v>
      </c>
      <c r="M986" s="38"/>
      <c r="N986" s="48"/>
      <c r="O986" s="53"/>
      <c r="P986" s="54"/>
      <c r="Q986" s="5" t="s">
        <v>137</v>
      </c>
      <c r="R986" s="15">
        <f>SQRT(((2*R984^2)+(2*R985^2))/4)</f>
        <v>14.130921251366006</v>
      </c>
      <c r="S986" s="38"/>
      <c r="T986" s="48"/>
      <c r="U986" s="53"/>
      <c r="V986" s="54"/>
      <c r="W986" s="5" t="s">
        <v>137</v>
      </c>
      <c r="X986" s="15">
        <f>SQRT(((2*X984^2)+(2*X985^2))/4)</f>
        <v>24.144168149779269</v>
      </c>
    </row>
    <row r="988" spans="2:24" ht="15" customHeight="1" x14ac:dyDescent="0.25">
      <c r="B988" s="39" t="s">
        <v>482</v>
      </c>
      <c r="C988" s="39"/>
      <c r="D988" s="39"/>
      <c r="E988" s="39"/>
      <c r="F988" s="39"/>
      <c r="H988" s="39" t="s">
        <v>485</v>
      </c>
      <c r="I988" s="39"/>
      <c r="J988" s="39"/>
      <c r="K988" s="39"/>
      <c r="L988" s="39"/>
      <c r="M988" s="38"/>
      <c r="N988" s="39" t="s">
        <v>486</v>
      </c>
      <c r="O988" s="39"/>
      <c r="P988" s="39"/>
      <c r="Q988" s="39"/>
      <c r="R988" s="39"/>
      <c r="S988" s="38"/>
      <c r="T988" s="39" t="s">
        <v>488</v>
      </c>
      <c r="U988" s="39"/>
      <c r="V988" s="39"/>
      <c r="W988" s="39"/>
      <c r="X988" s="39"/>
    </row>
    <row r="989" spans="2:24" ht="15" customHeight="1" x14ac:dyDescent="0.25">
      <c r="B989" s="2" t="s">
        <v>112</v>
      </c>
      <c r="C989" s="33">
        <v>56</v>
      </c>
      <c r="D989" s="34">
        <v>49</v>
      </c>
      <c r="E989" s="2" t="s">
        <v>113</v>
      </c>
      <c r="F989" s="16">
        <f>C989+D989+C991+D991+C995*2</f>
        <v>157</v>
      </c>
      <c r="H989" s="2" t="s">
        <v>112</v>
      </c>
      <c r="I989" s="33">
        <v>19</v>
      </c>
      <c r="J989" s="34">
        <v>25</v>
      </c>
      <c r="K989" s="2" t="s">
        <v>113</v>
      </c>
      <c r="L989" s="16">
        <f>I989+J989+I991+J991+I995*2</f>
        <v>100</v>
      </c>
      <c r="M989" s="38"/>
      <c r="N989" s="2" t="s">
        <v>112</v>
      </c>
      <c r="O989" s="33">
        <f>'Lesser than 50'!I445+'Lesser than 50'!O445+Official!I989</f>
        <v>22</v>
      </c>
      <c r="P989" s="34">
        <f>'Lesser than 50'!J445+'Lesser than 50'!P445+Official!J989</f>
        <v>27</v>
      </c>
      <c r="Q989" s="2" t="s">
        <v>113</v>
      </c>
      <c r="R989" s="16">
        <f>O989+P989+O991+P991+O995*2</f>
        <v>109</v>
      </c>
      <c r="S989" s="38"/>
      <c r="T989" s="2" t="s">
        <v>112</v>
      </c>
      <c r="U989" s="33">
        <v>22</v>
      </c>
      <c r="V989" s="34">
        <v>17</v>
      </c>
      <c r="W989" s="2" t="s">
        <v>113</v>
      </c>
      <c r="X989" s="16">
        <f>U989+V989+U991+V991+U995*2</f>
        <v>290</v>
      </c>
    </row>
    <row r="990" spans="2:24" ht="15" customHeight="1" x14ac:dyDescent="0.25">
      <c r="B990" s="3" t="s">
        <v>114</v>
      </c>
      <c r="C990" s="35">
        <v>37</v>
      </c>
      <c r="D990" s="36">
        <v>33</v>
      </c>
      <c r="E990" s="3" t="s">
        <v>115</v>
      </c>
      <c r="F990" s="17">
        <f>SUM(C989:D990)+C996*2</f>
        <v>223</v>
      </c>
      <c r="H990" s="3" t="s">
        <v>114</v>
      </c>
      <c r="I990" s="35">
        <v>29</v>
      </c>
      <c r="J990" s="36">
        <v>10</v>
      </c>
      <c r="K990" s="3" t="s">
        <v>115</v>
      </c>
      <c r="L990" s="17">
        <f>SUM(I989:J990)+I996*2</f>
        <v>135</v>
      </c>
      <c r="M990" s="38"/>
      <c r="N990" s="3" t="s">
        <v>114</v>
      </c>
      <c r="O990" s="35">
        <f>'Lesser than 50'!I446+'Lesser than 50'!O446+Official!I990</f>
        <v>33</v>
      </c>
      <c r="P990" s="36">
        <f>'Lesser than 50'!J446+'Lesser than 50'!P446+Official!J990</f>
        <v>15</v>
      </c>
      <c r="Q990" s="3" t="s">
        <v>115</v>
      </c>
      <c r="R990" s="17">
        <f>SUM(O989:P990)+O996*2</f>
        <v>161</v>
      </c>
      <c r="S990" s="38"/>
      <c r="T990" s="3" t="s">
        <v>114</v>
      </c>
      <c r="U990" s="35">
        <v>11</v>
      </c>
      <c r="V990" s="36">
        <v>13</v>
      </c>
      <c r="W990" s="3" t="s">
        <v>115</v>
      </c>
      <c r="X990" s="17">
        <f>SUM(U989:V990)+U996*2</f>
        <v>93</v>
      </c>
    </row>
    <row r="991" spans="2:24" ht="15" customHeight="1" x14ac:dyDescent="0.25">
      <c r="B991" s="4" t="s">
        <v>116</v>
      </c>
      <c r="C991" s="31">
        <v>13</v>
      </c>
      <c r="D991" s="32">
        <v>21</v>
      </c>
      <c r="E991" s="4" t="s">
        <v>117</v>
      </c>
      <c r="F991" s="18">
        <f>SUM(C990:D991)+C997*2</f>
        <v>112</v>
      </c>
      <c r="H991" s="4" t="s">
        <v>116</v>
      </c>
      <c r="I991" s="31">
        <v>17</v>
      </c>
      <c r="J991" s="32">
        <v>9</v>
      </c>
      <c r="K991" s="4" t="s">
        <v>117</v>
      </c>
      <c r="L991" s="18">
        <f>SUM(I990:J991)+I997*2</f>
        <v>87</v>
      </c>
      <c r="M991" s="38"/>
      <c r="N991" s="4" t="s">
        <v>116</v>
      </c>
      <c r="O991" s="31">
        <f>'Lesser than 50'!I447+'Lesser than 50'!O447+Official!I991</f>
        <v>17</v>
      </c>
      <c r="P991" s="32">
        <f>'Lesser than 50'!J447+'Lesser than 50'!P447+Official!J991</f>
        <v>9</v>
      </c>
      <c r="Q991" s="4" t="s">
        <v>117</v>
      </c>
      <c r="R991" s="18">
        <f>SUM(O990:P991)+O997*2</f>
        <v>98</v>
      </c>
      <c r="S991" s="38"/>
      <c r="T991" s="4" t="s">
        <v>116</v>
      </c>
      <c r="U991" s="31">
        <v>47</v>
      </c>
      <c r="V991" s="32">
        <v>42</v>
      </c>
      <c r="W991" s="4" t="s">
        <v>117</v>
      </c>
      <c r="X991" s="18">
        <f>SUM(U990:V991)+U997*2</f>
        <v>159</v>
      </c>
    </row>
    <row r="992" spans="2:24" ht="15" customHeight="1" x14ac:dyDescent="0.25">
      <c r="B992" s="2" t="s">
        <v>118</v>
      </c>
      <c r="C992" s="6">
        <f>C989/(C989+D989)*100</f>
        <v>53.333333333333336</v>
      </c>
      <c r="D992" s="7">
        <f>D989/(C989+D989)*100</f>
        <v>46.666666666666664</v>
      </c>
      <c r="E992" s="2" t="s">
        <v>119</v>
      </c>
      <c r="F992" s="12">
        <f>F989/SUM(F989:F991)*100</f>
        <v>31.910569105691057</v>
      </c>
      <c r="H992" s="2" t="s">
        <v>118</v>
      </c>
      <c r="I992" s="6">
        <f>I989/(I989+J989)*100</f>
        <v>43.18181818181818</v>
      </c>
      <c r="J992" s="7">
        <f>J989/(I989+J989)*100</f>
        <v>56.81818181818182</v>
      </c>
      <c r="K992" s="2" t="s">
        <v>119</v>
      </c>
      <c r="L992" s="12">
        <f>L989/SUM(L989:L991)*100</f>
        <v>31.05590062111801</v>
      </c>
      <c r="M992" s="38"/>
      <c r="N992" s="2" t="s">
        <v>118</v>
      </c>
      <c r="O992" s="6">
        <f>O989/(O989+P989)*100</f>
        <v>44.897959183673471</v>
      </c>
      <c r="P992" s="7">
        <f>P989/(O989+P989)*100</f>
        <v>55.102040816326522</v>
      </c>
      <c r="Q992" s="2" t="s">
        <v>119</v>
      </c>
      <c r="R992" s="12">
        <f>R989/SUM(R989:R991)*100</f>
        <v>29.619565217391301</v>
      </c>
      <c r="S992" s="38"/>
      <c r="T992" s="2" t="s">
        <v>118</v>
      </c>
      <c r="U992" s="6">
        <f>U989/(U989+V989)*100</f>
        <v>56.410256410256409</v>
      </c>
      <c r="V992" s="7">
        <f>V989/(U989+V989)*100</f>
        <v>43.589743589743591</v>
      </c>
      <c r="W992" s="2" t="s">
        <v>119</v>
      </c>
      <c r="X992" s="12">
        <f>X989/SUM(X989:X991)*100</f>
        <v>53.505535055350549</v>
      </c>
    </row>
    <row r="993" spans="2:24" ht="15" customHeight="1" x14ac:dyDescent="0.25">
      <c r="B993" s="3" t="s">
        <v>120</v>
      </c>
      <c r="C993" s="8">
        <f>C990/(C990+D990)*100</f>
        <v>52.857142857142861</v>
      </c>
      <c r="D993" s="9">
        <f>D990/(C990+D990)*100</f>
        <v>47.142857142857139</v>
      </c>
      <c r="E993" s="3" t="s">
        <v>121</v>
      </c>
      <c r="F993" s="13">
        <f>F990/SUM(F989:F991)*100</f>
        <v>45.325203252032523</v>
      </c>
      <c r="H993" s="3" t="s">
        <v>120</v>
      </c>
      <c r="I993" s="8">
        <f>I990/(I990+J990)*100</f>
        <v>74.358974358974365</v>
      </c>
      <c r="J993" s="9">
        <f>J990/(I990+J990)*100</f>
        <v>25.641025641025639</v>
      </c>
      <c r="K993" s="3" t="s">
        <v>121</v>
      </c>
      <c r="L993" s="13">
        <f>L990/SUM(L989:L991)*100</f>
        <v>41.925465838509318</v>
      </c>
      <c r="M993" s="38"/>
      <c r="N993" s="3" t="s">
        <v>120</v>
      </c>
      <c r="O993" s="8">
        <f>O990/(O990+P990)*100</f>
        <v>68.75</v>
      </c>
      <c r="P993" s="9">
        <f>P990/(O990+P990)*100</f>
        <v>31.25</v>
      </c>
      <c r="Q993" s="3" t="s">
        <v>121</v>
      </c>
      <c r="R993" s="13">
        <f>R990/SUM(R989:R991)*100</f>
        <v>43.75</v>
      </c>
      <c r="S993" s="38"/>
      <c r="T993" s="3" t="s">
        <v>120</v>
      </c>
      <c r="U993" s="8">
        <f>U990/(U990+V990)*100</f>
        <v>45.833333333333329</v>
      </c>
      <c r="V993" s="9">
        <f>V990/(U990+V990)*100</f>
        <v>54.166666666666664</v>
      </c>
      <c r="W993" s="3" t="s">
        <v>121</v>
      </c>
      <c r="X993" s="13">
        <f>X990/SUM(X989:X991)*100</f>
        <v>17.158671586715869</v>
      </c>
    </row>
    <row r="994" spans="2:24" ht="15" customHeight="1" x14ac:dyDescent="0.25">
      <c r="B994" s="4" t="s">
        <v>122</v>
      </c>
      <c r="C994" s="10">
        <f>C991/(C991+D991)*100</f>
        <v>38.235294117647058</v>
      </c>
      <c r="D994" s="11">
        <f>D991/(C991+D991)*100</f>
        <v>61.764705882352942</v>
      </c>
      <c r="E994" s="4" t="s">
        <v>123</v>
      </c>
      <c r="F994" s="14">
        <f>F991/SUM(F989:F991)*100</f>
        <v>22.76422764227642</v>
      </c>
      <c r="H994" s="4" t="s">
        <v>122</v>
      </c>
      <c r="I994" s="10">
        <f>I991/(I991+J991)*100</f>
        <v>65.384615384615387</v>
      </c>
      <c r="J994" s="11">
        <f>J991/(I991+J991)*100</f>
        <v>34.615384615384613</v>
      </c>
      <c r="K994" s="4" t="s">
        <v>123</v>
      </c>
      <c r="L994" s="14">
        <f>L991/SUM(L989:L991)*100</f>
        <v>27.018633540372672</v>
      </c>
      <c r="M994" s="38"/>
      <c r="N994" s="4" t="s">
        <v>122</v>
      </c>
      <c r="O994" s="10">
        <f>O991/(O991+P991)*100</f>
        <v>65.384615384615387</v>
      </c>
      <c r="P994" s="11">
        <f>P991/(O991+P991)*100</f>
        <v>34.615384615384613</v>
      </c>
      <c r="Q994" s="4" t="s">
        <v>123</v>
      </c>
      <c r="R994" s="14">
        <f>R991/SUM(R989:R991)*100</f>
        <v>26.630434782608699</v>
      </c>
      <c r="S994" s="38"/>
      <c r="T994" s="4" t="s">
        <v>122</v>
      </c>
      <c r="U994" s="10">
        <f>U991/(U991+V991)*100</f>
        <v>52.80898876404494</v>
      </c>
      <c r="V994" s="11">
        <f>V991/(U991+V991)*100</f>
        <v>47.191011235955052</v>
      </c>
      <c r="W994" s="4" t="s">
        <v>123</v>
      </c>
      <c r="X994" s="14">
        <f>X991/SUM(X989:X991)*100</f>
        <v>29.335793357933582</v>
      </c>
    </row>
    <row r="995" spans="2:24" ht="15" customHeight="1" x14ac:dyDescent="0.25">
      <c r="B995" s="2" t="s">
        <v>124</v>
      </c>
      <c r="C995" s="40">
        <v>9</v>
      </c>
      <c r="D995" s="41"/>
      <c r="E995" s="2" t="s">
        <v>125</v>
      </c>
      <c r="F995" s="12">
        <f>SQRT(5+F989)/SQRT(5+F990)*((5+C989)/(5+D989))</f>
        <v>0.95219557510805541</v>
      </c>
      <c r="H995" s="2" t="s">
        <v>124</v>
      </c>
      <c r="I995" s="40">
        <v>15</v>
      </c>
      <c r="J995" s="41"/>
      <c r="K995" s="2" t="s">
        <v>125</v>
      </c>
      <c r="L995" s="12">
        <f>SQRT(5+L989)/SQRT(5+L990)*((5+I989)/(5+J989))</f>
        <v>0.69282032302755092</v>
      </c>
      <c r="M995" s="38"/>
      <c r="N995" s="2" t="s">
        <v>124</v>
      </c>
      <c r="O995" s="40">
        <f>'Lesser than 50'!I451+'Lesser than 50'!O451+Official!I995</f>
        <v>17</v>
      </c>
      <c r="P995" s="41">
        <f>'Lesser than 50'!J451+'Lesser than 50'!P451+Official!J995</f>
        <v>0</v>
      </c>
      <c r="Q995" s="2" t="s">
        <v>125</v>
      </c>
      <c r="R995" s="12">
        <f>SQRT(5+R989)/SQRT(5+R990)*((5+O989)/(5+P989))</f>
        <v>0.69921730392089809</v>
      </c>
      <c r="S995" s="38"/>
      <c r="T995" s="2" t="s">
        <v>124</v>
      </c>
      <c r="U995" s="40">
        <v>81</v>
      </c>
      <c r="V995" s="41"/>
      <c r="W995" s="2" t="s">
        <v>125</v>
      </c>
      <c r="X995" s="12">
        <f>SQRT(5+X989)/SQRT(5+X990)*((5+U989)/(5+V989))</f>
        <v>2.1293107833783131</v>
      </c>
    </row>
    <row r="996" spans="2:24" ht="15" customHeight="1" x14ac:dyDescent="0.25">
      <c r="B996" s="3" t="s">
        <v>126</v>
      </c>
      <c r="C996" s="42">
        <v>24</v>
      </c>
      <c r="D996" s="43"/>
      <c r="E996" s="3" t="s">
        <v>127</v>
      </c>
      <c r="F996" s="13">
        <f>SQRT(5+F990)/SQRT(5+F991)*((5+C990)/(5+D990))</f>
        <v>1.5429085525783548</v>
      </c>
      <c r="H996" s="3" t="s">
        <v>126</v>
      </c>
      <c r="I996" s="42">
        <v>26</v>
      </c>
      <c r="J996" s="43"/>
      <c r="K996" s="3" t="s">
        <v>127</v>
      </c>
      <c r="L996" s="13">
        <f>SQRT(5+L990)/SQRT(5+L991)*((5+I990)/(5+J990))</f>
        <v>2.7961325948392908</v>
      </c>
      <c r="M996" s="38"/>
      <c r="N996" s="3" t="s">
        <v>126</v>
      </c>
      <c r="O996" s="42">
        <f>'Lesser than 50'!I452+'Lesser than 50'!O452+Official!I996</f>
        <v>32</v>
      </c>
      <c r="P996" s="43">
        <f>'Lesser than 50'!J452+'Lesser than 50'!P452+Official!J996</f>
        <v>0</v>
      </c>
      <c r="Q996" s="3" t="s">
        <v>127</v>
      </c>
      <c r="R996" s="13">
        <f>SQRT(5+R990)/SQRT(5+R991)*((5+O990)/(5+P990))</f>
        <v>2.4120651426582955</v>
      </c>
      <c r="S996" s="38"/>
      <c r="T996" s="3" t="s">
        <v>126</v>
      </c>
      <c r="U996" s="42">
        <v>15</v>
      </c>
      <c r="V996" s="43"/>
      <c r="W996" s="3" t="s">
        <v>127</v>
      </c>
      <c r="X996" s="13">
        <f>SQRT(5+X990)/SQRT(5+X991)*((5+U990)/(5+V990))</f>
        <v>0.6871294955768229</v>
      </c>
    </row>
    <row r="997" spans="2:24" ht="15" customHeight="1" x14ac:dyDescent="0.25">
      <c r="B997" s="4" t="s">
        <v>128</v>
      </c>
      <c r="C997" s="44">
        <v>4</v>
      </c>
      <c r="D997" s="45"/>
      <c r="E997" s="4" t="s">
        <v>129</v>
      </c>
      <c r="F997" s="14">
        <f>SQRT(5+F991)/SQRT(5+F989)*((5+C991)/(5+D991))</f>
        <v>0.58834840541455213</v>
      </c>
      <c r="H997" s="4" t="s">
        <v>128</v>
      </c>
      <c r="I997" s="44">
        <v>11</v>
      </c>
      <c r="J997" s="45"/>
      <c r="K997" s="4" t="s">
        <v>129</v>
      </c>
      <c r="L997" s="14">
        <f>SQRT(5+L991)/SQRT(5+L989)*((5+I991)/(5+J991))</f>
        <v>1.4709364476556381</v>
      </c>
      <c r="M997" s="38"/>
      <c r="N997" s="4" t="s">
        <v>128</v>
      </c>
      <c r="O997" s="44">
        <f>'Lesser than 50'!I453+'Lesser than 50'!O453+Official!I997</f>
        <v>12</v>
      </c>
      <c r="P997" s="45">
        <f>'Lesser than 50'!J453+'Lesser than 50'!P453+Official!J997</f>
        <v>0</v>
      </c>
      <c r="Q997" s="4" t="s">
        <v>129</v>
      </c>
      <c r="R997" s="14">
        <f>SQRT(5+R991)/SQRT(5+R989)*((5+O991)/(5+P991))</f>
        <v>1.4936912324944507</v>
      </c>
      <c r="S997" s="38"/>
      <c r="T997" s="4" t="s">
        <v>128</v>
      </c>
      <c r="U997" s="44">
        <v>23</v>
      </c>
      <c r="V997" s="45"/>
      <c r="W997" s="4" t="s">
        <v>129</v>
      </c>
      <c r="X997" s="14">
        <f>SQRT(5+X991)/SQRT(5+X989)*((5+U991)/(5+V991))</f>
        <v>0.82492867792344693</v>
      </c>
    </row>
    <row r="998" spans="2:24" ht="15" customHeight="1" x14ac:dyDescent="0.25">
      <c r="B998" s="2" t="s">
        <v>112</v>
      </c>
      <c r="C998" s="6">
        <f>(100*F995)/(1+F995)</f>
        <v>48.775624084454279</v>
      </c>
      <c r="D998" s="7">
        <f>100-C998</f>
        <v>51.224375915545721</v>
      </c>
      <c r="E998" s="2" t="s">
        <v>130</v>
      </c>
      <c r="F998" s="7">
        <f>(C998+D1000)/2</f>
        <v>55.867051628173158</v>
      </c>
      <c r="H998" s="2" t="s">
        <v>112</v>
      </c>
      <c r="I998" s="6">
        <f>(100*L995)/(1+L995)</f>
        <v>40.926985197605951</v>
      </c>
      <c r="J998" s="7">
        <f>100-I998</f>
        <v>59.073014802394049</v>
      </c>
      <c r="K998" s="2" t="s">
        <v>130</v>
      </c>
      <c r="L998" s="7">
        <f>(I998+J1000)/2</f>
        <v>40.698735819015589</v>
      </c>
      <c r="M998" s="38"/>
      <c r="N998" s="2" t="s">
        <v>112</v>
      </c>
      <c r="O998" s="6">
        <f>(100*R995)/(1+R995)</f>
        <v>41.149375203952609</v>
      </c>
      <c r="P998" s="7">
        <f>100-O998</f>
        <v>58.850624796047391</v>
      </c>
      <c r="Q998" s="2" t="s">
        <v>130</v>
      </c>
      <c r="R998" s="7">
        <f>(O998+P1000)/2</f>
        <v>40.625285425983876</v>
      </c>
      <c r="S998" s="38"/>
      <c r="T998" s="2" t="s">
        <v>161</v>
      </c>
      <c r="U998" s="6">
        <f>(100*X995)/(1+X995)</f>
        <v>68.044081613382318</v>
      </c>
      <c r="V998" s="7">
        <f>100-U998</f>
        <v>31.955918386617682</v>
      </c>
      <c r="W998" s="2" t="s">
        <v>130</v>
      </c>
      <c r="X998" s="7">
        <f>(U998+V1000)/2</f>
        <v>61.420371823601961</v>
      </c>
    </row>
    <row r="999" spans="2:24" ht="15" customHeight="1" x14ac:dyDescent="0.25">
      <c r="B999" s="3" t="s">
        <v>162</v>
      </c>
      <c r="C999" s="8">
        <f>(100*F996)/(1+F996)</f>
        <v>60.674952349896316</v>
      </c>
      <c r="D999" s="9">
        <f t="shared" ref="D999:D1000" si="368">100-C999</f>
        <v>39.325047650103684</v>
      </c>
      <c r="E999" s="3" t="s">
        <v>131</v>
      </c>
      <c r="F999" s="9">
        <f>(D998+C999)/2</f>
        <v>55.949664132721018</v>
      </c>
      <c r="H999" s="3" t="s">
        <v>162</v>
      </c>
      <c r="I999" s="8">
        <f>(100*L996)/(1+L996)</f>
        <v>73.657400656671868</v>
      </c>
      <c r="J999" s="9">
        <f t="shared" ref="J999:J1000" si="369">100-I999</f>
        <v>26.342599343328132</v>
      </c>
      <c r="K999" s="3" t="s">
        <v>131</v>
      </c>
      <c r="L999" s="9">
        <f>(J998+I999)/2</f>
        <v>66.365207729532955</v>
      </c>
      <c r="M999" s="38"/>
      <c r="N999" s="3" t="s">
        <v>162</v>
      </c>
      <c r="O999" s="8">
        <f>(100*R996)/(1+R996)</f>
        <v>70.692235986417515</v>
      </c>
      <c r="P999" s="9">
        <f t="shared" ref="P999:P1000" si="370">100-O999</f>
        <v>29.307764013582485</v>
      </c>
      <c r="Q999" s="3" t="s">
        <v>131</v>
      </c>
      <c r="R999" s="9">
        <f>(P998+O999)/2</f>
        <v>64.771430391232457</v>
      </c>
      <c r="S999" s="38"/>
      <c r="T999" s="3" t="s">
        <v>162</v>
      </c>
      <c r="U999" s="8">
        <f>(100*X996)/(1+X996)</f>
        <v>40.727727028558419</v>
      </c>
      <c r="V999" s="9">
        <f t="shared" ref="V999:V1000" si="371">100-U999</f>
        <v>59.272272971441581</v>
      </c>
      <c r="W999" s="3" t="s">
        <v>131</v>
      </c>
      <c r="X999" s="9">
        <f>(V998+U999)/2</f>
        <v>36.341822707588051</v>
      </c>
    </row>
    <row r="1000" spans="2:24" ht="15" customHeight="1" x14ac:dyDescent="0.25">
      <c r="B1000" s="4" t="s">
        <v>132</v>
      </c>
      <c r="C1000" s="10">
        <f>(100*F997)/(1+F997)</f>
        <v>37.04152082810797</v>
      </c>
      <c r="D1000" s="11">
        <f t="shared" si="368"/>
        <v>62.95847917189203</v>
      </c>
      <c r="E1000" s="4" t="s">
        <v>133</v>
      </c>
      <c r="F1000" s="11">
        <f>(D999+C1000)/2</f>
        <v>38.183284239105831</v>
      </c>
      <c r="H1000" s="4" t="s">
        <v>132</v>
      </c>
      <c r="I1000" s="10">
        <f>(100*L997)/(1+L997)</f>
        <v>59.529513559574774</v>
      </c>
      <c r="J1000" s="11">
        <f t="shared" si="369"/>
        <v>40.470486440425226</v>
      </c>
      <c r="K1000" s="4" t="s">
        <v>133</v>
      </c>
      <c r="L1000" s="11">
        <f>(J999+I1000)/2</f>
        <v>42.936056451451449</v>
      </c>
      <c r="M1000" s="38"/>
      <c r="N1000" s="4" t="s">
        <v>132</v>
      </c>
      <c r="O1000" s="10">
        <f>(100*R997)/(1+R997)</f>
        <v>59.898804351984857</v>
      </c>
      <c r="P1000" s="11">
        <f t="shared" si="370"/>
        <v>40.101195648015143</v>
      </c>
      <c r="Q1000" s="4" t="s">
        <v>133</v>
      </c>
      <c r="R1000" s="11">
        <f>(P999+O1000)/2</f>
        <v>44.603284182783668</v>
      </c>
      <c r="S1000" s="38"/>
      <c r="T1000" s="4" t="s">
        <v>132</v>
      </c>
      <c r="U1000" s="10">
        <f>(100*X997)/(1+X997)</f>
        <v>45.203337966178395</v>
      </c>
      <c r="V1000" s="11">
        <f t="shared" si="371"/>
        <v>54.796662033821605</v>
      </c>
      <c r="W1000" s="4" t="s">
        <v>133</v>
      </c>
      <c r="X1000" s="11">
        <f>(V999+U1000)/2</f>
        <v>52.237805468809988</v>
      </c>
    </row>
    <row r="1001" spans="2:24" ht="15" customHeight="1" x14ac:dyDescent="0.25">
      <c r="B1001" s="46" t="s">
        <v>134</v>
      </c>
      <c r="C1001" s="49">
        <f>SUM(C989:D991, C995:C997)</f>
        <v>246</v>
      </c>
      <c r="D1001" s="50"/>
      <c r="E1001" s="5" t="s">
        <v>135</v>
      </c>
      <c r="F1001" s="15">
        <f>SQRT(((50-D998)^2+(50-D999)^2+(50-D1000)^2)/2)</f>
        <v>11.903274476031477</v>
      </c>
      <c r="H1001" s="46" t="s">
        <v>134</v>
      </c>
      <c r="I1001" s="49">
        <f>SUM(I989:J991, I995:I997)</f>
        <v>161</v>
      </c>
      <c r="J1001" s="50"/>
      <c r="K1001" s="5" t="s">
        <v>135</v>
      </c>
      <c r="L1001" s="15">
        <f>SQRT(((50-J998)^2+(50-J999)^2+(50-J1000)^2)/2)</f>
        <v>19.141627831990668</v>
      </c>
      <c r="M1001" s="38"/>
      <c r="N1001" s="46" t="s">
        <v>134</v>
      </c>
      <c r="O1001" s="49">
        <f>SUM(O989:P991, O995:O997)</f>
        <v>184</v>
      </c>
      <c r="P1001" s="50"/>
      <c r="Q1001" s="5" t="s">
        <v>135</v>
      </c>
      <c r="R1001" s="15">
        <f>SQRT(((50-P998)^2+(50-P999)^2+(50-P1000)^2)/2)</f>
        <v>17.385173525117246</v>
      </c>
      <c r="S1001" s="38"/>
      <c r="T1001" s="46" t="s">
        <v>134</v>
      </c>
      <c r="U1001" s="49">
        <f>SUM(U989:V991, U995:U997)</f>
        <v>271</v>
      </c>
      <c r="V1001" s="50"/>
      <c r="W1001" s="5" t="s">
        <v>135</v>
      </c>
      <c r="X1001" s="15">
        <f>SQRT(((50-V998)^2+(50-V999)^2+(50-V1000)^2)/2)</f>
        <v>14.740622340899206</v>
      </c>
    </row>
    <row r="1002" spans="2:24" ht="15" customHeight="1" x14ac:dyDescent="0.25">
      <c r="B1002" s="47"/>
      <c r="C1002" s="51"/>
      <c r="D1002" s="52"/>
      <c r="E1002" s="5" t="s">
        <v>136</v>
      </c>
      <c r="F1002" s="15">
        <f>SQRT(((50-F998)^2+(50-F999)^2+(50-F1000)^2)/2)</f>
        <v>10.233659401054956</v>
      </c>
      <c r="H1002" s="47"/>
      <c r="I1002" s="51"/>
      <c r="J1002" s="52"/>
      <c r="K1002" s="5" t="s">
        <v>136</v>
      </c>
      <c r="L1002" s="15">
        <f>SQRT(((50-L998)^2+(50-L999)^2+(50-L1000)^2)/2)</f>
        <v>14.216765417145869</v>
      </c>
      <c r="M1002" s="38"/>
      <c r="N1002" s="47"/>
      <c r="O1002" s="51"/>
      <c r="P1002" s="52"/>
      <c r="Q1002" s="5" t="s">
        <v>136</v>
      </c>
      <c r="R1002" s="15">
        <f>SQRT(((50-R998)^2+(50-R999)^2+(50-R1000)^2)/2)</f>
        <v>12.946137855729196</v>
      </c>
      <c r="S1002" s="38"/>
      <c r="T1002" s="47"/>
      <c r="U1002" s="51"/>
      <c r="V1002" s="52"/>
      <c r="W1002" s="5" t="s">
        <v>136</v>
      </c>
      <c r="X1002" s="15">
        <f>SQRT(((50-X998)^2+(50-X999)^2+(50-X1000)^2)/2)</f>
        <v>12.688153389215369</v>
      </c>
    </row>
    <row r="1003" spans="2:24" ht="15" customHeight="1" x14ac:dyDescent="0.25">
      <c r="B1003" s="48"/>
      <c r="C1003" s="53"/>
      <c r="D1003" s="54"/>
      <c r="E1003" s="5" t="s">
        <v>137</v>
      </c>
      <c r="F1003" s="15">
        <f>SQRT(((2*F1001^2)+(2*F1002^2))/4)</f>
        <v>11.099903783108729</v>
      </c>
      <c r="H1003" s="48"/>
      <c r="I1003" s="53"/>
      <c r="J1003" s="54"/>
      <c r="K1003" s="5" t="s">
        <v>137</v>
      </c>
      <c r="L1003" s="15">
        <f>SQRT(((2*L1001^2)+(2*L1002^2))/4)</f>
        <v>16.859987173550792</v>
      </c>
      <c r="M1003" s="38"/>
      <c r="N1003" s="48"/>
      <c r="O1003" s="53"/>
      <c r="P1003" s="54"/>
      <c r="Q1003" s="5" t="s">
        <v>137</v>
      </c>
      <c r="R1003" s="15">
        <f>SQRT(((2*R1001^2)+(2*R1002^2))/4)</f>
        <v>15.327210181210116</v>
      </c>
      <c r="S1003" s="38"/>
      <c r="T1003" s="48"/>
      <c r="U1003" s="53"/>
      <c r="V1003" s="54"/>
      <c r="W1003" s="5" t="s">
        <v>137</v>
      </c>
      <c r="X1003" s="15">
        <f>SQRT(((2*X1001^2)+(2*X1002^2))/4)</f>
        <v>13.752730336650869</v>
      </c>
    </row>
    <row r="1005" spans="2:24" ht="15" customHeight="1" x14ac:dyDescent="0.25">
      <c r="B1005" s="39" t="s">
        <v>489</v>
      </c>
      <c r="C1005" s="39"/>
      <c r="D1005" s="39"/>
      <c r="E1005" s="39"/>
      <c r="F1005" s="39"/>
      <c r="H1005" s="39" t="s">
        <v>490</v>
      </c>
      <c r="I1005" s="39"/>
      <c r="J1005" s="39"/>
      <c r="K1005" s="39"/>
      <c r="L1005" s="39"/>
      <c r="N1005" s="39" t="s">
        <v>491</v>
      </c>
      <c r="O1005" s="39"/>
      <c r="P1005" s="39"/>
      <c r="Q1005" s="39"/>
      <c r="R1005" s="39"/>
      <c r="T1005" s="39" t="s">
        <v>492</v>
      </c>
      <c r="U1005" s="39"/>
      <c r="V1005" s="39"/>
      <c r="W1005" s="39"/>
      <c r="X1005" s="39"/>
    </row>
    <row r="1006" spans="2:24" ht="15" customHeight="1" x14ac:dyDescent="0.25">
      <c r="B1006" s="2" t="s">
        <v>112</v>
      </c>
      <c r="C1006" s="33">
        <v>87</v>
      </c>
      <c r="D1006" s="34">
        <v>66</v>
      </c>
      <c r="E1006" s="2" t="s">
        <v>113</v>
      </c>
      <c r="F1006" s="16">
        <f>C1006+D1006+C1008+D1008+C1012*2</f>
        <v>329</v>
      </c>
      <c r="H1006" s="2" t="s">
        <v>112</v>
      </c>
      <c r="I1006" s="33">
        <f>C394+I394+O394+U394+C411+I411+O411+U411+C428+I428+O428+U428+C445+I445+O445+U445+C462+I462+O462+U462+C479+I479+O479+U479+C496+I496+O496+U496+C513+I513+O513+U513+C530+I530+O530+U530+C547+I547+O547+U547+C564+I564+O564+U564+C581+I581+O581+U581+C598+I598+O598+U598+C615+I615+O615+U615+C632+I632+O632+U632+C649+I649+O649+U649+C666+I666+O666+U666+C683+I683+O683+U683+C700+I700+O700+U700+C717+I717+O717+U717+C734+I734+O734+U734+C751+I751+O751+U751+C768+I768+O768+U768+C785+I785+O785+U785+C802+I802+O802+U802+C819+I819+O819+U819+C836+I836+O836+U836+C853+I853+O853+U853+C870+I870+O870+U870+C887+I887+O887+U887+C904+I904+O904+U904+C921+I921+O921+U921+C938+I938+O938+U938+C955+I955+O955+U955+C972+I972+O972+U972+C989+I989+O989+U989+C1006</f>
        <v>6275</v>
      </c>
      <c r="J1006" s="34">
        <f t="shared" ref="J1006:J1008" si="372">D394+J394+P394+V394+D411+J411+P411+V411+D428+J428+P428+V428+D445+J445+P445+V445+D462+J462+P462+V462+D479+J479+P479+V479+D496+J496+P496+V496+D513+J513+P513+V513+D530+J530+P530+V530+D547+J547+P547+V547+D564+J564+P564+V564+D581+J581+P581+V581+D598+J598+P598+V598+D615+J615+P615+V615+D632+J632+P632+V632+D649+J649+P649+V649+D666+J666+P666+V666+D683+J683+P683+V683+D700+J700+P700+V700+D717+J717+P717+V717+D734+J734+P734+V734+D751+J751+P751+V751+D768+J768+P768+V768+D785+J785+P785+V785+D802+J802+P802+V802+D819+J819+P819+V819+D836+J836+P836+V836+D853+J853+P853+V853+D870+J870+P870+V870+D887+J887+P887+V887+D904+J904+P904+V904+D921+J921+P921+V921+D938+J938+P938+V938+D955+J955+P955+V955+D972+J972+P972+V972+D989+J989+P989+V989+D1006</f>
        <v>5103</v>
      </c>
      <c r="K1006" s="2" t="s">
        <v>113</v>
      </c>
      <c r="L1006" s="16">
        <f>I1006+J1006+I1008+J1008+I1012*2</f>
        <v>26482</v>
      </c>
      <c r="N1006" s="2" t="s">
        <v>161</v>
      </c>
      <c r="O1006" s="33">
        <f>'Lesser than 50'!C190+'Lesser than 50'!I190+'Lesser than 50'!O190+'Lesser than 50'!U190+'Lesser than 50'!C207+'Lesser than 50'!I207+'Lesser than 50'!O207+'Lesser than 50'!U207+'Lesser than 50'!C224+'Lesser than 50'!I224+'Lesser than 50'!O224+'Lesser than 50'!U224+'Lesser than 50'!C241+'Lesser than 50'!I241+'Lesser than 50'!O241+'Lesser than 50'!U241+'Lesser than 50'!C258+'Lesser than 50'!I258+'Lesser than 50'!O258+'Lesser than 50'!U258+'Lesser than 50'!C275+'Lesser than 50'!I275+'Lesser than 50'!O275+'Lesser than 50'!U275+'Lesser than 50'!C292+'Lesser than 50'!I292+'Lesser than 50'!O292+'Lesser than 50'!U292+'Lesser than 50'!C309+'Lesser than 50'!I309+'Lesser than 50'!O309+'Lesser than 50'!U309+'Lesser than 50'!C326+'Lesser than 50'!I326+'Lesser than 50'!O326+'Lesser than 50'!U326+'Lesser than 50'!C343+'Lesser than 50'!I343+'Lesser than 50'!O343+'Lesser than 50'!U343+'Lesser than 50'!C360+'Lesser than 50'!I360+'Lesser than 50'!O360+'Lesser than 50'!U360+'Lesser than 50'!C377+'Lesser than 50'!I377+'Lesser than 50'!O377+'Lesser than 50'!U377+'Lesser than 50'!C394+'Lesser than 50'!I394+'Lesser than 50'!O394+'Lesser than 50'!U394+'Lesser than 50'!C411+'Lesser than 50'!I411+'Lesser than 50'!O411+'Lesser than 50'!U411+'Lesser than 50'!C428+'Lesser than 50'!I428+'Lesser than 50'!O428+'Lesser than 50'!U428+'Lesser than 50'!C445+'Lesser than 50'!I445+'Lesser than 50'!O445+'Lesser than 50'!U445</f>
        <v>259</v>
      </c>
      <c r="P1006" s="34">
        <f>'Lesser than 50'!D190+'Lesser than 50'!J190+'Lesser than 50'!P190+'Lesser than 50'!V190+'Lesser than 50'!D207+'Lesser than 50'!J207+'Lesser than 50'!P207+'Lesser than 50'!V207+'Lesser than 50'!D224+'Lesser than 50'!J224+'Lesser than 50'!P224+'Lesser than 50'!V224+'Lesser than 50'!D241+'Lesser than 50'!J241+'Lesser than 50'!P241+'Lesser than 50'!V241+'Lesser than 50'!D258+'Lesser than 50'!J258+'Lesser than 50'!P258+'Lesser than 50'!V258+'Lesser than 50'!D275+'Lesser than 50'!J275+'Lesser than 50'!P275+'Lesser than 50'!V275+'Lesser than 50'!D292+'Lesser than 50'!J292+'Lesser than 50'!P292+'Lesser than 50'!V292+'Lesser than 50'!D309+'Lesser than 50'!J309+'Lesser than 50'!P309+'Lesser than 50'!V309+'Lesser than 50'!D326+'Lesser than 50'!J326+'Lesser than 50'!P326+'Lesser than 50'!V326+'Lesser than 50'!D343+'Lesser than 50'!J343+'Lesser than 50'!P343+'Lesser than 50'!V343+'Lesser than 50'!D360+'Lesser than 50'!J360+'Lesser than 50'!P360+'Lesser than 50'!V360+'Lesser than 50'!D377+'Lesser than 50'!J377+'Lesser than 50'!P377+'Lesser than 50'!V377+'Lesser than 50'!D394+'Lesser than 50'!J394+'Lesser than 50'!P394+'Lesser than 50'!V394+'Lesser than 50'!D411+'Lesser than 50'!J411+'Lesser than 50'!P411+'Lesser than 50'!V411+'Lesser than 50'!D428+'Lesser than 50'!J428+'Lesser than 50'!P428+'Lesser than 50'!V428+'Lesser than 50'!D445+'Lesser than 50'!J445+'Lesser than 50'!P445+'Lesser than 50'!V445</f>
        <v>220</v>
      </c>
      <c r="Q1006" s="2" t="s">
        <v>167</v>
      </c>
      <c r="R1006" s="16">
        <f>O1006+P1006+O1008+P1008+O1012*2</f>
        <v>1153</v>
      </c>
      <c r="T1006" s="2" t="s">
        <v>112</v>
      </c>
      <c r="U1006" s="33">
        <f>I1006+Official!O1006</f>
        <v>6534</v>
      </c>
      <c r="V1006" s="34">
        <f>J1006+Official!P1006</f>
        <v>5323</v>
      </c>
      <c r="W1006" s="2" t="s">
        <v>113</v>
      </c>
      <c r="X1006" s="16">
        <f>U1006+V1006+U1008+V1008+U1012*2</f>
        <v>27635</v>
      </c>
    </row>
    <row r="1007" spans="2:24" ht="15" customHeight="1" x14ac:dyDescent="0.25">
      <c r="B1007" s="3" t="s">
        <v>114</v>
      </c>
      <c r="C1007" s="35">
        <v>68</v>
      </c>
      <c r="D1007" s="36">
        <v>56</v>
      </c>
      <c r="E1007" s="3" t="s">
        <v>115</v>
      </c>
      <c r="F1007" s="17">
        <f>SUM(C1006:D1007)+C1013*2</f>
        <v>361</v>
      </c>
      <c r="H1007" s="3" t="s">
        <v>114</v>
      </c>
      <c r="I1007" s="35">
        <f t="shared" ref="I1007:I1008" si="373">C395+I395+O395+U395+C412+I412+O412+U412+C429+I429+O429+U429+C446+I446+O446+U446+C463+I463+O463+U463+C480+I480+O480+U480+C497+I497+O497+U497+C514+I514+O514+U514+C531+I531+O531+U531+C548+I548+O548+U548+C565+I565+O565+U565+C582+I582+O582+U582+C599+I599+O599+U599+C616+I616+O616+U616+C633+I633+O633+U633+C650+I650+O650+U650+C667+I667+O667+U667+C684+I684+O684+U684+C701+I701+O701+U701+C718+I718+O718+U718+C735+I735+O735+U735+C752+I752+O752+U752+C769+I769+O769+U769+C786+I786+O786+U786+C803+I803+O803+U803+C820+I820+O820+U820+C837+I837+O837+U837+C854+I854+O854+U854+C871+I871+O871+U871+C888+I888+O888+U888+C905+I905+O905+U905+C922+I922+O922+U922+C939+I939+O939+U939+C956+I956+O956+U956+C973+I973+O973+U973+C990+I990+O990+U990+C1007</f>
        <v>4515</v>
      </c>
      <c r="J1007" s="36">
        <f t="shared" si="372"/>
        <v>3749</v>
      </c>
      <c r="K1007" s="3" t="s">
        <v>115</v>
      </c>
      <c r="L1007" s="17">
        <f>SUM(I1006:J1007)+I1013*2</f>
        <v>28250</v>
      </c>
      <c r="N1007" s="3" t="s">
        <v>162</v>
      </c>
      <c r="O1007" s="35">
        <f>'Lesser than 50'!C191+'Lesser than 50'!I191+'Lesser than 50'!O191+'Lesser than 50'!U191+'Lesser than 50'!C208+'Lesser than 50'!I208+'Lesser than 50'!O208+'Lesser than 50'!U208+'Lesser than 50'!C225+'Lesser than 50'!I225+'Lesser than 50'!O225+'Lesser than 50'!U225+'Lesser than 50'!C242+'Lesser than 50'!I242+'Lesser than 50'!O242+'Lesser than 50'!U242+'Lesser than 50'!C259+'Lesser than 50'!I259+'Lesser than 50'!O259+'Lesser than 50'!U259+'Lesser than 50'!C276+'Lesser than 50'!I276+'Lesser than 50'!O276+'Lesser than 50'!U276+'Lesser than 50'!C293+'Lesser than 50'!I293+'Lesser than 50'!O293+'Lesser than 50'!U293+'Lesser than 50'!C310+'Lesser than 50'!I310+'Lesser than 50'!O310+'Lesser than 50'!U310+'Lesser than 50'!C327+'Lesser than 50'!I327+'Lesser than 50'!O327+'Lesser than 50'!U327+'Lesser than 50'!C344+'Lesser than 50'!I344+'Lesser than 50'!O344+'Lesser than 50'!U344+'Lesser than 50'!C361+'Lesser than 50'!I361+'Lesser than 50'!O361+'Lesser than 50'!U361+'Lesser than 50'!C378+'Lesser than 50'!I378+'Lesser than 50'!O378+'Lesser than 50'!U378+'Lesser than 50'!C395+'Lesser than 50'!I395+'Lesser than 50'!O395+'Lesser than 50'!U395+'Lesser than 50'!C412+'Lesser than 50'!I412+'Lesser than 50'!O412+'Lesser than 50'!U412+'Lesser than 50'!C429+'Lesser than 50'!I429+'Lesser than 50'!O429+'Lesser than 50'!U429+'Lesser than 50'!C446+'Lesser than 50'!I446+'Lesser than 50'!O446+'Lesser than 50'!U446</f>
        <v>174</v>
      </c>
      <c r="P1007" s="36">
        <f>'Lesser than 50'!D191+'Lesser than 50'!J191+'Lesser than 50'!P191+'Lesser than 50'!V191+'Lesser than 50'!D208+'Lesser than 50'!J208+'Lesser than 50'!P208+'Lesser than 50'!V208+'Lesser than 50'!D225+'Lesser than 50'!J225+'Lesser than 50'!P225+'Lesser than 50'!V225+'Lesser than 50'!D242+'Lesser than 50'!J242+'Lesser than 50'!P242+'Lesser than 50'!V242+'Lesser than 50'!D259+'Lesser than 50'!J259+'Lesser than 50'!P259+'Lesser than 50'!V259+'Lesser than 50'!D276+'Lesser than 50'!J276+'Lesser than 50'!P276+'Lesser than 50'!V276+'Lesser than 50'!D293+'Lesser than 50'!J293+'Lesser than 50'!P293+'Lesser than 50'!V293+'Lesser than 50'!D310+'Lesser than 50'!J310+'Lesser than 50'!P310+'Lesser than 50'!V310+'Lesser than 50'!D327+'Lesser than 50'!J327+'Lesser than 50'!P327+'Lesser than 50'!V327+'Lesser than 50'!D344+'Lesser than 50'!J344+'Lesser than 50'!P344+'Lesser than 50'!V344+'Lesser than 50'!D361+'Lesser than 50'!J361+'Lesser than 50'!P361+'Lesser than 50'!V361+'Lesser than 50'!D378+'Lesser than 50'!J378+'Lesser than 50'!P378+'Lesser than 50'!V378+'Lesser than 50'!D395+'Lesser than 50'!J395+'Lesser than 50'!P395+'Lesser than 50'!V395+'Lesser than 50'!D412+'Lesser than 50'!J412+'Lesser than 50'!P412+'Lesser than 50'!V412+'Lesser than 50'!D429+'Lesser than 50'!J429+'Lesser than 50'!P429+'Lesser than 50'!V429+'Lesser than 50'!D446+'Lesser than 50'!J446+'Lesser than 50'!P446+'Lesser than 50'!V446</f>
        <v>189</v>
      </c>
      <c r="Q1007" s="3" t="s">
        <v>168</v>
      </c>
      <c r="R1007" s="17">
        <f>SUM(O1006:P1007)+O1013*2</f>
        <v>1390</v>
      </c>
      <c r="T1007" s="3" t="s">
        <v>114</v>
      </c>
      <c r="U1007" s="35">
        <f>I1007+Official!O1007</f>
        <v>4689</v>
      </c>
      <c r="V1007" s="36">
        <f>J1007+Official!P1007</f>
        <v>3938</v>
      </c>
      <c r="W1007" s="3" t="s">
        <v>115</v>
      </c>
      <c r="X1007" s="17">
        <f>SUM(U1006:V1007)+U1013*2</f>
        <v>29640</v>
      </c>
    </row>
    <row r="1008" spans="2:24" ht="15" customHeight="1" x14ac:dyDescent="0.25">
      <c r="B1008" s="4" t="s">
        <v>116</v>
      </c>
      <c r="C1008" s="31">
        <v>67</v>
      </c>
      <c r="D1008" s="32">
        <v>45</v>
      </c>
      <c r="E1008" s="4" t="s">
        <v>117</v>
      </c>
      <c r="F1008" s="18">
        <f>SUM(C1007:D1008)+C1014*2</f>
        <v>288</v>
      </c>
      <c r="H1008" s="4" t="s">
        <v>116</v>
      </c>
      <c r="I1008" s="31">
        <f t="shared" si="373"/>
        <v>4226</v>
      </c>
      <c r="J1008" s="32">
        <f t="shared" si="372"/>
        <v>3780</v>
      </c>
      <c r="K1008" s="4" t="s">
        <v>117</v>
      </c>
      <c r="L1008" s="18">
        <f>SUM(I1007:J1008)+I1014*2</f>
        <v>20398</v>
      </c>
      <c r="N1008" s="4" t="s">
        <v>132</v>
      </c>
      <c r="O1008" s="31">
        <f>'Lesser than 50'!C192+'Lesser than 50'!I192+'Lesser than 50'!O192+'Lesser than 50'!U192+'Lesser than 50'!C209+'Lesser than 50'!I209+'Lesser than 50'!O209+'Lesser than 50'!U209+'Lesser than 50'!C226+'Lesser than 50'!I226+'Lesser than 50'!O226+'Lesser than 50'!U226+'Lesser than 50'!C243+'Lesser than 50'!I243+'Lesser than 50'!O243+'Lesser than 50'!U243+'Lesser than 50'!C260+'Lesser than 50'!I260+'Lesser than 50'!O260+'Lesser than 50'!U260+'Lesser than 50'!C277+'Lesser than 50'!I277+'Lesser than 50'!O277+'Lesser than 50'!U277+'Lesser than 50'!C294+'Lesser than 50'!I294+'Lesser than 50'!O294+'Lesser than 50'!U294+'Lesser than 50'!C311+'Lesser than 50'!I311+'Lesser than 50'!O311+'Lesser than 50'!U311+'Lesser than 50'!C328+'Lesser than 50'!I328+'Lesser than 50'!O328+'Lesser than 50'!U328+'Lesser than 50'!C345+'Lesser than 50'!I345+'Lesser than 50'!O345+'Lesser than 50'!U345+'Lesser than 50'!C362+'Lesser than 50'!I362+'Lesser than 50'!O362+'Lesser than 50'!U362+'Lesser than 50'!C379+'Lesser than 50'!I379+'Lesser than 50'!O379+'Lesser than 50'!U379+'Lesser than 50'!C396+'Lesser than 50'!I396+'Lesser than 50'!O396+'Lesser than 50'!U396+'Lesser than 50'!C413+'Lesser than 50'!I413+'Lesser than 50'!O413+'Lesser than 50'!U413+'Lesser than 50'!C430+'Lesser than 50'!I430+'Lesser than 50'!O430+'Lesser than 50'!U430+'Lesser than 50'!C447+'Lesser than 50'!I447+'Lesser than 50'!O447+'Lesser than 50'!U447</f>
        <v>154</v>
      </c>
      <c r="P1008" s="32">
        <f>'Lesser than 50'!D192+'Lesser than 50'!J192+'Lesser than 50'!P192+'Lesser than 50'!V192+'Lesser than 50'!D209+'Lesser than 50'!J209+'Lesser than 50'!P209+'Lesser than 50'!V209+'Lesser than 50'!D226+'Lesser than 50'!J226+'Lesser than 50'!P226+'Lesser than 50'!V226+'Lesser than 50'!D243+'Lesser than 50'!J243+'Lesser than 50'!P243+'Lesser than 50'!V243+'Lesser than 50'!D260+'Lesser than 50'!J260+'Lesser than 50'!P260+'Lesser than 50'!V260+'Lesser than 50'!D277+'Lesser than 50'!J277+'Lesser than 50'!P277+'Lesser than 50'!V277+'Lesser than 50'!D294+'Lesser than 50'!J294+'Lesser than 50'!P294+'Lesser than 50'!V294+'Lesser than 50'!D311+'Lesser than 50'!J311+'Lesser than 50'!P311+'Lesser than 50'!V311+'Lesser than 50'!D328+'Lesser than 50'!J328+'Lesser than 50'!P328+'Lesser than 50'!V328+'Lesser than 50'!D345+'Lesser than 50'!J345+'Lesser than 50'!P345+'Lesser than 50'!V345+'Lesser than 50'!D362+'Lesser than 50'!J362+'Lesser than 50'!P362+'Lesser than 50'!V362+'Lesser than 50'!D379+'Lesser than 50'!J379+'Lesser than 50'!P379+'Lesser than 50'!V379+'Lesser than 50'!D396+'Lesser than 50'!J396+'Lesser than 50'!P396+'Lesser than 50'!V396+'Lesser than 50'!D413+'Lesser than 50'!J413+'Lesser than 50'!P413+'Lesser than 50'!V413+'Lesser than 50'!D430+'Lesser than 50'!J430+'Lesser than 50'!P430+'Lesser than 50'!V430+'Lesser than 50'!D447+'Lesser than 50'!J447+'Lesser than 50'!P447+'Lesser than 50'!V447</f>
        <v>158</v>
      </c>
      <c r="Q1008" s="4" t="s">
        <v>169</v>
      </c>
      <c r="R1008" s="18">
        <f>SUM(O1007:P1008)+O1014*2</f>
        <v>865</v>
      </c>
      <c r="T1008" s="4" t="s">
        <v>116</v>
      </c>
      <c r="U1008" s="31">
        <f>I1008+Official!O1008</f>
        <v>4380</v>
      </c>
      <c r="V1008" s="32">
        <f>J1008+Official!P1008</f>
        <v>3938</v>
      </c>
      <c r="W1008" s="4" t="s">
        <v>117</v>
      </c>
      <c r="X1008" s="18">
        <f>SUM(U1007:V1008)+U1014*2</f>
        <v>21263</v>
      </c>
    </row>
    <row r="1009" spans="2:24" ht="15" customHeight="1" x14ac:dyDescent="0.25">
      <c r="B1009" s="2" t="s">
        <v>118</v>
      </c>
      <c r="C1009" s="6">
        <f>C1006/(C1006+D1006)*100</f>
        <v>56.862745098039213</v>
      </c>
      <c r="D1009" s="7">
        <f>D1006/(C1006+D1006)*100</f>
        <v>43.137254901960787</v>
      </c>
      <c r="E1009" s="2" t="s">
        <v>119</v>
      </c>
      <c r="F1009" s="12">
        <f>F1006/SUM(F1006:F1008)*100</f>
        <v>33.640081799591002</v>
      </c>
      <c r="H1009" s="2" t="s">
        <v>118</v>
      </c>
      <c r="I1009" s="6">
        <f>I1006/(I1006+J1006)*100</f>
        <v>55.150290033397788</v>
      </c>
      <c r="J1009" s="7">
        <f>J1006/(I1006+J1006)*100</f>
        <v>44.849709966602212</v>
      </c>
      <c r="K1009" s="2" t="s">
        <v>119</v>
      </c>
      <c r="L1009" s="12">
        <f>L1006/SUM(L1006:L1008)*100</f>
        <v>35.248236390256885</v>
      </c>
      <c r="N1009" s="2" t="s">
        <v>170</v>
      </c>
      <c r="O1009" s="6">
        <f>O1006/(O1006+P1006)*100</f>
        <v>54.070981210855948</v>
      </c>
      <c r="P1009" s="7">
        <f>P1006/(O1006+P1006)*100</f>
        <v>45.929018789144052</v>
      </c>
      <c r="Q1009" s="2" t="s">
        <v>171</v>
      </c>
      <c r="R1009" s="12">
        <f>R1006/SUM(R1006:R1008)*100</f>
        <v>33.832159624413144</v>
      </c>
      <c r="T1009" s="2" t="s">
        <v>118</v>
      </c>
      <c r="U1009" s="6">
        <f>U1006/(U1006+V1006)*100</f>
        <v>55.106688032385932</v>
      </c>
      <c r="V1009" s="7">
        <f>V1006/(U1006+V1006)*100</f>
        <v>44.893311967614068</v>
      </c>
      <c r="W1009" s="2" t="s">
        <v>119</v>
      </c>
      <c r="X1009" s="12">
        <f>X1006/SUM(X1006:X1008)*100</f>
        <v>35.186788560951385</v>
      </c>
    </row>
    <row r="1010" spans="2:24" ht="15" customHeight="1" x14ac:dyDescent="0.25">
      <c r="B1010" s="3" t="s">
        <v>120</v>
      </c>
      <c r="C1010" s="8">
        <f>C1007/(C1007+D1007)*100</f>
        <v>54.838709677419352</v>
      </c>
      <c r="D1010" s="9">
        <f>D1007/(C1007+D1007)*100</f>
        <v>45.161290322580641</v>
      </c>
      <c r="E1010" s="3" t="s">
        <v>121</v>
      </c>
      <c r="F1010" s="13">
        <f>F1007/SUM(F1006:F1008)*100</f>
        <v>36.912065439672801</v>
      </c>
      <c r="H1010" s="3" t="s">
        <v>120</v>
      </c>
      <c r="I1010" s="8">
        <f>I1007/(I1007+J1007)*100</f>
        <v>54.634559535333985</v>
      </c>
      <c r="J1010" s="9">
        <f>J1007/(I1007+J1007)*100</f>
        <v>45.365440464666023</v>
      </c>
      <c r="K1010" s="3" t="s">
        <v>121</v>
      </c>
      <c r="L1010" s="13">
        <f>L1007/SUM(L1006:L1008)*100</f>
        <v>37.601490749367763</v>
      </c>
      <c r="N1010" s="3" t="s">
        <v>172</v>
      </c>
      <c r="O1010" s="8">
        <f>O1007/(O1007+P1007)*100</f>
        <v>47.933884297520663</v>
      </c>
      <c r="P1010" s="9">
        <f>P1007/(O1007+P1007)*100</f>
        <v>52.066115702479344</v>
      </c>
      <c r="Q1010" s="3" t="s">
        <v>173</v>
      </c>
      <c r="R1010" s="13">
        <f>R1007/SUM(R1006:R1008)*100</f>
        <v>40.786384976525817</v>
      </c>
      <c r="T1010" s="3" t="s">
        <v>120</v>
      </c>
      <c r="U1010" s="8">
        <f>U1007/(U1007+V1007)*100</f>
        <v>54.352613886634984</v>
      </c>
      <c r="V1010" s="9">
        <f>V1007/(U1007+V1007)*100</f>
        <v>45.647386113365016</v>
      </c>
      <c r="W1010" s="3" t="s">
        <v>121</v>
      </c>
      <c r="X1010" s="13">
        <f>X1007/SUM(X1006:X1008)*100</f>
        <v>37.739692887519418</v>
      </c>
    </row>
    <row r="1011" spans="2:24" ht="15" customHeight="1" x14ac:dyDescent="0.25">
      <c r="B1011" s="4" t="s">
        <v>122</v>
      </c>
      <c r="C1011" s="10">
        <f>C1008/(C1008+D1008)*100</f>
        <v>59.821428571428569</v>
      </c>
      <c r="D1011" s="11">
        <f>D1008/(C1008+D1008)*100</f>
        <v>40.178571428571431</v>
      </c>
      <c r="E1011" s="4" t="s">
        <v>123</v>
      </c>
      <c r="F1011" s="14">
        <f>F1008/SUM(F1006:F1008)*100</f>
        <v>29.447852760736197</v>
      </c>
      <c r="H1011" s="4" t="s">
        <v>122</v>
      </c>
      <c r="I1011" s="10">
        <f>I1008/(I1008+J1008)*100</f>
        <v>52.785410941793657</v>
      </c>
      <c r="J1011" s="11">
        <f>J1008/(I1008+J1008)*100</f>
        <v>47.214589058206343</v>
      </c>
      <c r="K1011" s="4" t="s">
        <v>123</v>
      </c>
      <c r="L1011" s="14">
        <f>L1008/SUM(L1006:L1008)*100</f>
        <v>27.150272860375352</v>
      </c>
      <c r="N1011" s="4" t="s">
        <v>174</v>
      </c>
      <c r="O1011" s="10">
        <f>O1008/(O1008+P1008)*100</f>
        <v>49.358974358974365</v>
      </c>
      <c r="P1011" s="11">
        <f>P1008/(O1008+P1008)*100</f>
        <v>50.641025641025635</v>
      </c>
      <c r="Q1011" s="4" t="s">
        <v>175</v>
      </c>
      <c r="R1011" s="14">
        <f>R1008/SUM(R1006:R1008)*100</f>
        <v>25.381455399061032</v>
      </c>
      <c r="T1011" s="4" t="s">
        <v>122</v>
      </c>
      <c r="U1011" s="10">
        <f>U1008/(U1008+V1008)*100</f>
        <v>52.656888675162293</v>
      </c>
      <c r="V1011" s="11">
        <f>V1008/(U1008+V1008)*100</f>
        <v>47.3431113248377</v>
      </c>
      <c r="W1011" s="4" t="s">
        <v>123</v>
      </c>
      <c r="X1011" s="14">
        <f>X1008/SUM(X1006:X1008)*100</f>
        <v>27.073518551529197</v>
      </c>
    </row>
    <row r="1012" spans="2:24" ht="15" customHeight="1" x14ac:dyDescent="0.25">
      <c r="B1012" s="2" t="s">
        <v>124</v>
      </c>
      <c r="C1012" s="40">
        <v>32</v>
      </c>
      <c r="D1012" s="41"/>
      <c r="E1012" s="2" t="s">
        <v>125</v>
      </c>
      <c r="F1012" s="12">
        <f>SQRT(5+F1006)/SQRT(5+F1007)*((5+C1006)/(5+D1006))</f>
        <v>1.2378333213712682</v>
      </c>
      <c r="H1012" s="2" t="s">
        <v>124</v>
      </c>
      <c r="I1012" s="40">
        <f t="shared" ref="I1012:J1012" si="374">C400+I400+O400+U400+C417+I417+O417+U417+C434+I434+O434+U434+C451+I451+O451+U451+C468+I468+O468+U468+C485+I485+O485+U485+C502+I502+O502+U502+C519+I519+O519+U519+C536+I536+O536+U536+C553+I553+O553+U553+C570+I570+O570+U570+C587+I587+O587+U587+C604+I604+O604+U604+C621+I621+O621+U621+C638+I638+O638+U638+C655+I655+O655+U655+C672+I672+O672+U672+C689+I689+O689+U689+C706+I706+O706+U706+C723+I723+O723+U723+C740+I740+O740+U740+C757+I757+O757+U757+C774+I774+O774+U774+C791+I791+O791+U791+C808+I808+O808+U808+C825+I825+O825+U825+C842+I842+O842+U842+C859+I859+O859+U859+C876+I876+O876+U876+C893+I893+O893+U893+C910+I910+O910+U910+C927+I927+O927+U927+C944+I944+O944+U944+C961+I961+O961+U961+C978+I978+O978+U978+C995+I995+O995+U995+C1012</f>
        <v>3549</v>
      </c>
      <c r="J1012" s="41">
        <f t="shared" si="374"/>
        <v>0</v>
      </c>
      <c r="K1012" s="2" t="s">
        <v>125</v>
      </c>
      <c r="L1012" s="12">
        <f>SQRT(5+L1006)/SQRT(5+L1007)*((5+I1006)/(5+J1006))</f>
        <v>1.1903576986567399</v>
      </c>
      <c r="N1012" s="2" t="s">
        <v>176</v>
      </c>
      <c r="O1012" s="40">
        <f>'Lesser than 50'!C196+'Lesser than 50'!I196+'Lesser than 50'!O196+'Lesser than 50'!U196+'Lesser than 50'!C213+'Lesser than 50'!I213+'Lesser than 50'!O213+'Lesser than 50'!U213+'Lesser than 50'!C230+'Lesser than 50'!I230+'Lesser than 50'!O230+'Lesser than 50'!U230+'Lesser than 50'!C247+'Lesser than 50'!I247+'Lesser than 50'!O247+'Lesser than 50'!U247+'Lesser than 50'!C264+'Lesser than 50'!I264+'Lesser than 50'!O264+'Lesser than 50'!U264+'Lesser than 50'!C281+'Lesser than 50'!I281+'Lesser than 50'!O281+'Lesser than 50'!U281+'Lesser than 50'!C298+'Lesser than 50'!I298+'Lesser than 50'!O298+'Lesser than 50'!U298+'Lesser than 50'!C315+'Lesser than 50'!I315+'Lesser than 50'!O315+'Lesser than 50'!U315+'Lesser than 50'!C332+'Lesser than 50'!I332+'Lesser than 50'!O332+'Lesser than 50'!U332+'Lesser than 50'!C349+'Lesser than 50'!I349+'Lesser than 50'!O349+'Lesser than 50'!U349+'Lesser than 50'!C366+'Lesser than 50'!I366+'Lesser than 50'!O366+'Lesser than 50'!U366+'Lesser than 50'!C383+'Lesser than 50'!I383+'Lesser than 50'!O383+'Lesser than 50'!U383+'Lesser than 50'!C400+'Lesser than 50'!I400+'Lesser than 50'!O400+'Lesser than 50'!U400+'Lesser than 50'!C417+'Lesser than 50'!I417+'Lesser than 50'!O417+'Lesser than 50'!U417+'Lesser than 50'!C434+'Lesser than 50'!I434+'Lesser than 50'!O434+'Lesser than 50'!U434+'Lesser than 50'!C451+'Lesser than 50'!I451+'Lesser than 50'!O451+'Lesser than 50'!U451</f>
        <v>181</v>
      </c>
      <c r="P1012" s="41">
        <f>'Lesser than 50'!D196+'Lesser than 50'!J196+'Lesser than 50'!P196+'Lesser than 50'!V196+'Lesser than 50'!D213+'Lesser than 50'!J213+'Lesser than 50'!P213+'Lesser than 50'!V213+'Lesser than 50'!D230+'Lesser than 50'!J230+'Lesser than 50'!P230+'Lesser than 50'!V230+'Lesser than 50'!D247+'Lesser than 50'!J247+'Lesser than 50'!P247+'Lesser than 50'!V247+'Lesser than 50'!D264+'Lesser than 50'!J264+'Lesser than 50'!P264+'Lesser than 50'!V264+'Lesser than 50'!D281+'Lesser than 50'!J281+'Lesser than 50'!P281+'Lesser than 50'!V281+'Lesser than 50'!D298+'Lesser than 50'!J298+'Lesser than 50'!P298+'Lesser than 50'!V298+'Lesser than 50'!D315+'Lesser than 50'!J315+'Lesser than 50'!P315+'Lesser than 50'!V315+'Lesser than 50'!D332+'Lesser than 50'!J332+'Lesser than 50'!P332+'Lesser than 50'!V332+'Lesser than 50'!D349+'Lesser than 50'!J349+'Lesser than 50'!P349+'Lesser than 50'!V349+'Lesser than 50'!D366+'Lesser than 50'!J366+'Lesser than 50'!P366+'Lesser than 50'!V366+'Lesser than 50'!D383+'Lesser than 50'!J383+'Lesser than 50'!P383+'Lesser than 50'!V383+'Lesser than 50'!D400+'Lesser than 50'!J400+'Lesser than 50'!P400+'Lesser than 50'!V400+'Lesser than 50'!D417+'Lesser than 50'!J417+'Lesser than 50'!P417+'Lesser than 50'!V417+'Lesser than 50'!D434+'Lesser than 50'!J434+'Lesser than 50'!P434+'Lesser than 50'!V434+'Lesser than 50'!D451+'Lesser than 50'!J451+'Lesser than 50'!P451+'Lesser than 50'!V451</f>
        <v>0</v>
      </c>
      <c r="Q1012" s="2" t="s">
        <v>177</v>
      </c>
      <c r="R1012" s="12">
        <f>SQRT(5+R1006)/SQRT(5+R1007)*((5+O1006)/(5+P1006))</f>
        <v>1.0690267796809534</v>
      </c>
      <c r="T1012" s="2" t="s">
        <v>124</v>
      </c>
      <c r="U1012" s="40">
        <f>I1012+Official!O1012</f>
        <v>3730</v>
      </c>
      <c r="V1012" s="41">
        <f>J1012+Official!P1012</f>
        <v>0</v>
      </c>
      <c r="W1012" s="2" t="s">
        <v>125</v>
      </c>
      <c r="X1012" s="12">
        <f>SQRT(5+X1006)/SQRT(5+X1007)*((5+U1006)/(5+V1006))</f>
        <v>1.1850602014536231</v>
      </c>
    </row>
    <row r="1013" spans="2:24" ht="15" customHeight="1" x14ac:dyDescent="0.25">
      <c r="B1013" s="3" t="s">
        <v>126</v>
      </c>
      <c r="C1013" s="42">
        <v>42</v>
      </c>
      <c r="D1013" s="43"/>
      <c r="E1013" s="3" t="s">
        <v>127</v>
      </c>
      <c r="F1013" s="13">
        <f>SQRT(5+F1007)/SQRT(5+F1008)*((5+C1007)/(5+D1007))</f>
        <v>1.3375183765459273</v>
      </c>
      <c r="H1013" s="3" t="s">
        <v>126</v>
      </c>
      <c r="I1013" s="42">
        <f t="shared" ref="I1013:J1013" si="375">C401+I401+O401+U401+C418+I418+O418+U418+C435+I435+O435+U435+C452+I452+O452+U452+C469+I469+O469+U469+C486+I486+O486+U486+C503+I503+O503+U503+C520+I520+O520+U520+C537+I537+O537+U537+C554+I554+O554+U554+C571+I571+O571+U571+C588+I588+O588+U588+C605+I605+O605+U605+C622+I622+O622+U622+C639+I639+O639+U639+C656+I656+O656+U656+C673+I673+O673+U673+C690+I690+O690+U690+C707+I707+O707+U707+C724+I724+O724+U724+C741+I741+O741+U741+C758+I758+O758+U758+C775+I775+O775+U775+C792+I792+O792+U792+C809+I809+O809+U809+C826+I826+O826+U826+C843+I843+O843+U843+C860+I860+O860+U860+C877+I877+O877+U877+C894+I894+O894+U894+C911+I911+O911+U911+C928+I928+O928+U928+C945+I945+O945+U945+C962+I962+O962+U962+C979+I979+O979+U979+C996+I996+O996+U996+C1013</f>
        <v>4304</v>
      </c>
      <c r="J1013" s="43">
        <f t="shared" si="375"/>
        <v>0</v>
      </c>
      <c r="K1013" s="3" t="s">
        <v>127</v>
      </c>
      <c r="L1013" s="13">
        <f>SQRT(5+L1007)/SQRT(5+L1008)*((5+I1007)/(5+J1007))</f>
        <v>1.4169182940000371</v>
      </c>
      <c r="N1013" s="3" t="s">
        <v>178</v>
      </c>
      <c r="O1013" s="42">
        <f>'Lesser than 50'!C197+'Lesser than 50'!I197+'Lesser than 50'!O197+'Lesser than 50'!U197+'Lesser than 50'!C214+'Lesser than 50'!I214+'Lesser than 50'!O214+'Lesser than 50'!U214+'Lesser than 50'!C231+'Lesser than 50'!I231+'Lesser than 50'!O231+'Lesser than 50'!U231+'Lesser than 50'!C248+'Lesser than 50'!I248+'Lesser than 50'!O248+'Lesser than 50'!U248+'Lesser than 50'!C265+'Lesser than 50'!I265+'Lesser than 50'!O265+'Lesser than 50'!U265+'Lesser than 50'!C282+'Lesser than 50'!I282+'Lesser than 50'!O282+'Lesser than 50'!U282+'Lesser than 50'!C299+'Lesser than 50'!I299+'Lesser than 50'!O299+'Lesser than 50'!U299+'Lesser than 50'!C316+'Lesser than 50'!I316+'Lesser than 50'!O316+'Lesser than 50'!U316+'Lesser than 50'!C333+'Lesser than 50'!I333+'Lesser than 50'!O333+'Lesser than 50'!U333+'Lesser than 50'!C350+'Lesser than 50'!I350+'Lesser than 50'!O350+'Lesser than 50'!U350+'Lesser than 50'!C367+'Lesser than 50'!I367+'Lesser than 50'!O367+'Lesser than 50'!U367+'Lesser than 50'!C384+'Lesser than 50'!I384+'Lesser than 50'!O384+'Lesser than 50'!U384+'Lesser than 50'!C401+'Lesser than 50'!I401+'Lesser than 50'!O401+'Lesser than 50'!U401+'Lesser than 50'!C418+'Lesser than 50'!I418+'Lesser than 50'!O418+'Lesser than 50'!U418+'Lesser than 50'!C435+'Lesser than 50'!I435+'Lesser than 50'!O435+'Lesser than 50'!U435+'Lesser than 50'!C452+'Lesser than 50'!I452+'Lesser than 50'!O452+'Lesser than 50'!U452</f>
        <v>274</v>
      </c>
      <c r="P1013" s="43">
        <f>'Lesser than 50'!D197+'Lesser than 50'!J197+'Lesser than 50'!P197+'Lesser than 50'!V197+'Lesser than 50'!D214+'Lesser than 50'!J214+'Lesser than 50'!P214+'Lesser than 50'!V214+'Lesser than 50'!D231+'Lesser than 50'!J231+'Lesser than 50'!P231+'Lesser than 50'!V231+'Lesser than 50'!D248+'Lesser than 50'!J248+'Lesser than 50'!P248+'Lesser than 50'!V248+'Lesser than 50'!D265+'Lesser than 50'!J265+'Lesser than 50'!P265+'Lesser than 50'!V265+'Lesser than 50'!D282+'Lesser than 50'!J282+'Lesser than 50'!P282+'Lesser than 50'!V282+'Lesser than 50'!D299+'Lesser than 50'!J299+'Lesser than 50'!P299+'Lesser than 50'!V299+'Lesser than 50'!D316+'Lesser than 50'!J316+'Lesser than 50'!P316+'Lesser than 50'!V316+'Lesser than 50'!D333+'Lesser than 50'!J333+'Lesser than 50'!P333+'Lesser than 50'!V333+'Lesser than 50'!D350+'Lesser than 50'!J350+'Lesser than 50'!P350+'Lesser than 50'!V350+'Lesser than 50'!D367+'Lesser than 50'!J367+'Lesser than 50'!P367+'Lesser than 50'!V367+'Lesser than 50'!D384+'Lesser than 50'!J384+'Lesser than 50'!P384+'Lesser than 50'!V384+'Lesser than 50'!D401+'Lesser than 50'!J401+'Lesser than 50'!P401+'Lesser than 50'!V401+'Lesser than 50'!D418+'Lesser than 50'!J418+'Lesser than 50'!P418+'Lesser than 50'!V418+'Lesser than 50'!D435+'Lesser than 50'!J435+'Lesser than 50'!P435+'Lesser than 50'!V435+'Lesser than 50'!D452+'Lesser than 50'!J452+'Lesser than 50'!P452+'Lesser than 50'!V452</f>
        <v>0</v>
      </c>
      <c r="Q1013" s="3" t="s">
        <v>179</v>
      </c>
      <c r="R1013" s="13">
        <f>SQRT(5+R1007)/SQRT(5+R1008)*((5+O1007)/(5+P1007))</f>
        <v>1.1683656455133875</v>
      </c>
      <c r="T1013" s="3" t="s">
        <v>126</v>
      </c>
      <c r="U1013" s="42">
        <f>I1013+Official!O1013</f>
        <v>4578</v>
      </c>
      <c r="V1013" s="43">
        <f>J1013+Official!P1013</f>
        <v>0</v>
      </c>
      <c r="W1013" s="3" t="s">
        <v>127</v>
      </c>
      <c r="X1013" s="13">
        <f>SQRT(5+X1007)/SQRT(5+X1008)*((5+U1007)/(5+V1007))</f>
        <v>1.4054930736111846</v>
      </c>
    </row>
    <row r="1014" spans="2:24" ht="15" customHeight="1" x14ac:dyDescent="0.25">
      <c r="B1014" s="4" t="s">
        <v>128</v>
      </c>
      <c r="C1014" s="44">
        <v>26</v>
      </c>
      <c r="D1014" s="45"/>
      <c r="E1014" s="4" t="s">
        <v>129</v>
      </c>
      <c r="F1014" s="14">
        <f>SQRT(5+F1008)/SQRT(5+F1006)*((5+C1008)/(5+D1008))</f>
        <v>1.3487239478207353</v>
      </c>
      <c r="H1014" s="4" t="s">
        <v>128</v>
      </c>
      <c r="I1014" s="44">
        <f t="shared" ref="I1014:J1014" si="376">C402+I402+O402+U402+C419+I419+O419+U419+C436+I436+O436+U436+C453+I453+O453+U453+C470+I470+O470+U470+C487+I487+O487+U487+C504+I504+O504+U504+C521+I521+O521+U521+C538+I538+O538+U538+C555+I555+O555+U555+C572+I572+O572+U572+C589+I589+O589+U589+C606+I606+O606+U606+C623+I623+O623+U623+C640+I640+O640+U640+C657+I657+O657+U657+C674+I674+O674+U674+C691+I691+O691+U691+C708+I708+O708+U708+C725+I725+O725+U725+C742+I742+O742+U742+C759+I759+O759+U759+C776+I776+O776+U776+C793+I793+O793+U793+C810+I810+O810+U810+C827+I827+O827+U827+C844+I844+O844+U844+C861+I861+O861+U861+C878+I878+O878+U878+C895+I895+O895+U895+C912+I912+O912+U912+C929+I929+O929+U929+C946+I946+O946+U946+C963+I963+O963+U963+C980+I980+O980+U980+C997+I997+O997+U997+C1014</f>
        <v>2064</v>
      </c>
      <c r="J1014" s="45">
        <f t="shared" si="376"/>
        <v>0</v>
      </c>
      <c r="K1014" s="4" t="s">
        <v>129</v>
      </c>
      <c r="L1014" s="14">
        <f>SQRT(5+L1008)/SQRT(5+L1006)*((5+I1008)/(5+J1008))</f>
        <v>0.98108756345737391</v>
      </c>
      <c r="N1014" s="4" t="s">
        <v>180</v>
      </c>
      <c r="O1014" s="44">
        <f>'Lesser than 50'!C198+'Lesser than 50'!I198+'Lesser than 50'!O198+'Lesser than 50'!U198+'Lesser than 50'!C215+'Lesser than 50'!I215+'Lesser than 50'!O215+'Lesser than 50'!U215+'Lesser than 50'!C232+'Lesser than 50'!I232+'Lesser than 50'!O232+'Lesser than 50'!U232+'Lesser than 50'!C249+'Lesser than 50'!I249+'Lesser than 50'!O249+'Lesser than 50'!U249+'Lesser than 50'!C266+'Lesser than 50'!I266+'Lesser than 50'!O266+'Lesser than 50'!U266+'Lesser than 50'!C283+'Lesser than 50'!I283+'Lesser than 50'!O283+'Lesser than 50'!U283+'Lesser than 50'!C300+'Lesser than 50'!I300+'Lesser than 50'!O300+'Lesser than 50'!U300+'Lesser than 50'!C317+'Lesser than 50'!I317+'Lesser than 50'!O317+'Lesser than 50'!U317+'Lesser than 50'!C334+'Lesser than 50'!I334+'Lesser than 50'!O334+'Lesser than 50'!U334+'Lesser than 50'!C351+'Lesser than 50'!I351+'Lesser than 50'!O351+'Lesser than 50'!U351+'Lesser than 50'!C368+'Lesser than 50'!I368+'Lesser than 50'!O368+'Lesser than 50'!U368+'Lesser than 50'!C385+'Lesser than 50'!I385+'Lesser than 50'!O385+'Lesser than 50'!U385+'Lesser than 50'!C402+'Lesser than 50'!I402+'Lesser than 50'!O402+'Lesser than 50'!U402+'Lesser than 50'!C419+'Lesser than 50'!I419+'Lesser than 50'!O419+'Lesser than 50'!U419+'Lesser than 50'!C436+'Lesser than 50'!I436+'Lesser than 50'!O436+'Lesser than 50'!U436+'Lesser than 50'!C453+'Lesser than 50'!I453+'Lesser than 50'!O453+'Lesser than 50'!U453</f>
        <v>95</v>
      </c>
      <c r="P1014" s="45">
        <f>'Lesser than 50'!D198+'Lesser than 50'!J198+'Lesser than 50'!P198+'Lesser than 50'!V198+'Lesser than 50'!D215+'Lesser than 50'!J215+'Lesser than 50'!P215+'Lesser than 50'!V215+'Lesser than 50'!D232+'Lesser than 50'!J232+'Lesser than 50'!P232+'Lesser than 50'!V232+'Lesser than 50'!D249+'Lesser than 50'!J249+'Lesser than 50'!P249+'Lesser than 50'!V249+'Lesser than 50'!D266+'Lesser than 50'!J266+'Lesser than 50'!P266+'Lesser than 50'!V266+'Lesser than 50'!D283+'Lesser than 50'!J283+'Lesser than 50'!P283+'Lesser than 50'!V283+'Lesser than 50'!D300+'Lesser than 50'!J300+'Lesser than 50'!P300+'Lesser than 50'!V300+'Lesser than 50'!D317+'Lesser than 50'!J317+'Lesser than 50'!P317+'Lesser than 50'!V317+'Lesser than 50'!D334+'Lesser than 50'!J334+'Lesser than 50'!P334+'Lesser than 50'!V334+'Lesser than 50'!D351+'Lesser than 50'!J351+'Lesser than 50'!P351+'Lesser than 50'!V351+'Lesser than 50'!D368+'Lesser than 50'!J368+'Lesser than 50'!P368+'Lesser than 50'!V368+'Lesser than 50'!D385+'Lesser than 50'!J385+'Lesser than 50'!P385+'Lesser than 50'!V385+'Lesser than 50'!D402+'Lesser than 50'!J402+'Lesser than 50'!P402+'Lesser than 50'!V402+'Lesser than 50'!D419+'Lesser than 50'!J419+'Lesser than 50'!P419+'Lesser than 50'!V419+'Lesser than 50'!D436+'Lesser than 50'!J436+'Lesser than 50'!P436+'Lesser than 50'!V436+'Lesser than 50'!D453+'Lesser than 50'!J453+'Lesser than 50'!P453+'Lesser than 50'!V453</f>
        <v>0</v>
      </c>
      <c r="Q1014" s="4" t="s">
        <v>181</v>
      </c>
      <c r="R1014" s="14">
        <f>SQRT(5+R1008)/SQRT(5+R1006)*((5+O1008)/(5+P1008))</f>
        <v>0.84550244249645456</v>
      </c>
      <c r="T1014" s="4" t="s">
        <v>128</v>
      </c>
      <c r="U1014" s="44">
        <f>I1014+Official!O1014</f>
        <v>2159</v>
      </c>
      <c r="V1014" s="45">
        <f>J1014+Official!P1014</f>
        <v>0</v>
      </c>
      <c r="W1014" s="4" t="s">
        <v>129</v>
      </c>
      <c r="X1014" s="14">
        <f>SQRT(5+X1008)/SQRT(5+X1006)*((5+U1008)/(5+V1008))</f>
        <v>0.9755221326086484</v>
      </c>
    </row>
    <row r="1015" spans="2:24" ht="15" customHeight="1" x14ac:dyDescent="0.25">
      <c r="B1015" s="2" t="s">
        <v>161</v>
      </c>
      <c r="C1015" s="6">
        <f>(100*F1012)/(1+F1012)</f>
        <v>55.313919475145084</v>
      </c>
      <c r="D1015" s="7">
        <f>100-C1015</f>
        <v>44.686080524854916</v>
      </c>
      <c r="E1015" s="2" t="s">
        <v>130</v>
      </c>
      <c r="F1015" s="7">
        <f>(C1015+D1017)/2</f>
        <v>48.945114970286255</v>
      </c>
      <c r="H1015" s="2" t="s">
        <v>161</v>
      </c>
      <c r="I1015" s="6">
        <f>(100*L1012)/(1+L1012)</f>
        <v>54.345356440490939</v>
      </c>
      <c r="J1015" s="7">
        <f>100-I1015</f>
        <v>45.654643559509061</v>
      </c>
      <c r="K1015" s="2" t="s">
        <v>130</v>
      </c>
      <c r="L1015" s="7">
        <f>(I1015+J1017)/2</f>
        <v>52.411340519826268</v>
      </c>
      <c r="N1015" s="2" t="s">
        <v>161</v>
      </c>
      <c r="O1015" s="6">
        <f>(100*R1012)/(1+R1012)</f>
        <v>51.668097782948877</v>
      </c>
      <c r="P1015" s="7">
        <f>100-O1015</f>
        <v>48.331902217051123</v>
      </c>
      <c r="Q1015" s="2" t="s">
        <v>130</v>
      </c>
      <c r="R1015" s="7">
        <f>(O1015+P1017)/2</f>
        <v>52.926941779962746</v>
      </c>
      <c r="T1015" s="2" t="s">
        <v>161</v>
      </c>
      <c r="U1015" s="6">
        <f>(100*X1012)/(1+X1012)</f>
        <v>54.234670544328957</v>
      </c>
      <c r="V1015" s="7">
        <f>100-U1015</f>
        <v>45.765329455671043</v>
      </c>
      <c r="W1015" s="2" t="s">
        <v>130</v>
      </c>
      <c r="X1015" s="7">
        <f>(U1015+V1017)/2</f>
        <v>52.427099802099519</v>
      </c>
    </row>
    <row r="1016" spans="2:24" ht="15" customHeight="1" x14ac:dyDescent="0.25">
      <c r="B1016" s="3" t="s">
        <v>162</v>
      </c>
      <c r="C1016" s="8">
        <f>(100*F1013)/(1+F1013)</f>
        <v>57.219587660411612</v>
      </c>
      <c r="D1016" s="9">
        <f t="shared" ref="D1016:D1017" si="377">100-C1016</f>
        <v>42.780412339588388</v>
      </c>
      <c r="E1016" s="3" t="s">
        <v>131</v>
      </c>
      <c r="F1016" s="9">
        <f>(D1015+C1016)/2</f>
        <v>50.952834092633267</v>
      </c>
      <c r="H1016" s="3" t="s">
        <v>162</v>
      </c>
      <c r="I1016" s="8">
        <f>(100*L1013)/(1+L1013)</f>
        <v>58.624997688896443</v>
      </c>
      <c r="J1016" s="9">
        <f t="shared" ref="J1016:J1017" si="378">100-I1016</f>
        <v>41.375002311103557</v>
      </c>
      <c r="K1016" s="3" t="s">
        <v>131</v>
      </c>
      <c r="L1016" s="9">
        <f>(J1015+I1016)/2</f>
        <v>52.139820624202756</v>
      </c>
      <c r="N1016" s="3" t="s">
        <v>162</v>
      </c>
      <c r="O1016" s="8">
        <f>(100*R1013)/(1+R1013)</f>
        <v>53.882316754597106</v>
      </c>
      <c r="P1016" s="9">
        <f>100-O1016</f>
        <v>46.117683245402894</v>
      </c>
      <c r="Q1016" s="3" t="s">
        <v>131</v>
      </c>
      <c r="R1016" s="9">
        <f>(P1015+O1016)/2</f>
        <v>51.107109485824111</v>
      </c>
      <c r="T1016" s="3" t="s">
        <v>162</v>
      </c>
      <c r="U1016" s="8">
        <f>(100*X1013)/(1+X1013)</f>
        <v>58.428481421533434</v>
      </c>
      <c r="V1016" s="9">
        <f t="shared" ref="V1016:V1017" si="379">100-U1016</f>
        <v>41.571518578466566</v>
      </c>
      <c r="W1016" s="3" t="s">
        <v>131</v>
      </c>
      <c r="X1016" s="9">
        <f>(V1015+U1016)/2</f>
        <v>52.096905438602235</v>
      </c>
    </row>
    <row r="1017" spans="2:24" ht="15" customHeight="1" x14ac:dyDescent="0.25">
      <c r="B1017" s="4" t="s">
        <v>132</v>
      </c>
      <c r="C1017" s="10">
        <f>(100*F1014)/(1+F1014)</f>
        <v>57.423689534572574</v>
      </c>
      <c r="D1017" s="11">
        <f t="shared" si="377"/>
        <v>42.576310465427426</v>
      </c>
      <c r="E1017" s="4" t="s">
        <v>133</v>
      </c>
      <c r="F1017" s="11">
        <f>(D1016+C1017)/2</f>
        <v>50.102050937080477</v>
      </c>
      <c r="H1017" s="4" t="s">
        <v>132</v>
      </c>
      <c r="I1017" s="10">
        <f>(100*L1014)/(1+L1014)</f>
        <v>49.522675400838409</v>
      </c>
      <c r="J1017" s="11">
        <f t="shared" si="378"/>
        <v>50.477324599161591</v>
      </c>
      <c r="K1017" s="4" t="s">
        <v>133</v>
      </c>
      <c r="L1017" s="11">
        <f>(J1016+I1017)/2</f>
        <v>45.448838855970983</v>
      </c>
      <c r="N1017" s="4" t="s">
        <v>132</v>
      </c>
      <c r="O1017" s="10">
        <f>(100*R1014)/(1+R1014)</f>
        <v>45.814214223023384</v>
      </c>
      <c r="P1017" s="11">
        <f>100-O1017</f>
        <v>54.185785776976616</v>
      </c>
      <c r="Q1017" s="4" t="s">
        <v>133</v>
      </c>
      <c r="R1017" s="11">
        <f>(P1016+O1017)/2</f>
        <v>45.965948734213143</v>
      </c>
      <c r="T1017" s="4" t="s">
        <v>132</v>
      </c>
      <c r="U1017" s="10">
        <f>(100*X1014)/(1+X1014)</f>
        <v>49.380470940129925</v>
      </c>
      <c r="V1017" s="11">
        <f t="shared" si="379"/>
        <v>50.619529059870075</v>
      </c>
      <c r="W1017" s="4" t="s">
        <v>133</v>
      </c>
      <c r="X1017" s="11">
        <f>(V1016+U1017)/2</f>
        <v>45.475994759298246</v>
      </c>
    </row>
    <row r="1018" spans="2:24" ht="15" customHeight="1" x14ac:dyDescent="0.25">
      <c r="B1018" s="46" t="s">
        <v>134</v>
      </c>
      <c r="C1018" s="49">
        <f>SUM(C1006:D1008, C1012:C1014)</f>
        <v>489</v>
      </c>
      <c r="D1018" s="50"/>
      <c r="E1018" s="5" t="s">
        <v>135</v>
      </c>
      <c r="F1018" s="15">
        <f>SQRT(((50-D1015)^2+(50-D1016)^2+(50-D1017)^2)/2)</f>
        <v>8.2301686641409777</v>
      </c>
      <c r="H1018" s="46" t="s">
        <v>134</v>
      </c>
      <c r="I1018" s="49">
        <f>SUM(I1006:J1008, I1012:I1014)</f>
        <v>37565</v>
      </c>
      <c r="J1018" s="50"/>
      <c r="K1018" s="5" t="s">
        <v>135</v>
      </c>
      <c r="L1018" s="15">
        <f>SQRT(((50-J1015)^2+(50-J1016)^2+(50-J1017)^2)/2)</f>
        <v>6.8374171476278169</v>
      </c>
      <c r="N1018" s="46" t="s">
        <v>134</v>
      </c>
      <c r="O1018" s="49">
        <f>SUM(O1006:P1008, O1012:O1014)</f>
        <v>1704</v>
      </c>
      <c r="P1018" s="50"/>
      <c r="Q1018" s="5" t="s">
        <v>135</v>
      </c>
      <c r="R1018" s="15">
        <f>SQRT(((50-P1015)^2+(50-P1016)^2+(50-P1017)^2)/2)</f>
        <v>4.2056947206878972</v>
      </c>
      <c r="T1018" s="46" t="s">
        <v>134</v>
      </c>
      <c r="U1018" s="49">
        <f>SUM(U1006:V1008, U1012:U1014)</f>
        <v>39269</v>
      </c>
      <c r="V1018" s="50"/>
      <c r="W1018" s="5" t="s">
        <v>135</v>
      </c>
      <c r="X1018" s="15">
        <f>SQRT(((50-V1015)^2+(50-V1016)^2+(50-V1017)^2)/2)</f>
        <v>6.6841435482851894</v>
      </c>
    </row>
    <row r="1019" spans="2:24" ht="15" customHeight="1" x14ac:dyDescent="0.25">
      <c r="B1019" s="47"/>
      <c r="C1019" s="51"/>
      <c r="D1019" s="52"/>
      <c r="E1019" s="5" t="s">
        <v>136</v>
      </c>
      <c r="F1019" s="15">
        <f>SQRT(((50-F1015)^2+(50-F1016)^2+(50-F1017)^2)/2)</f>
        <v>1.0077424342949526</v>
      </c>
      <c r="H1019" s="47"/>
      <c r="I1019" s="51"/>
      <c r="J1019" s="52"/>
      <c r="K1019" s="5" t="s">
        <v>136</v>
      </c>
      <c r="L1019" s="15">
        <f>SQRT(((50-L1015)^2+(50-L1016)^2+(50-L1017)^2)/2)</f>
        <v>3.9437585603862084</v>
      </c>
      <c r="N1019" s="47"/>
      <c r="O1019" s="51"/>
      <c r="P1019" s="52"/>
      <c r="Q1019" s="5" t="s">
        <v>136</v>
      </c>
      <c r="R1019" s="15">
        <f>SQRT(((50-R1015)^2+(50-R1016)^2+(50-R1017)^2)/2)</f>
        <v>3.6101419093914968</v>
      </c>
      <c r="T1019" s="47"/>
      <c r="U1019" s="51"/>
      <c r="V1019" s="52"/>
      <c r="W1019" s="5" t="s">
        <v>136</v>
      </c>
      <c r="X1019" s="15">
        <f>SQRT(((50-X1015)^2+(50-X1016)^2+(50-X1017)^2)/2)</f>
        <v>3.9213804511732917</v>
      </c>
    </row>
    <row r="1020" spans="2:24" ht="15" customHeight="1" x14ac:dyDescent="0.25">
      <c r="B1020" s="48"/>
      <c r="C1020" s="53"/>
      <c r="D1020" s="54"/>
      <c r="E1020" s="5" t="s">
        <v>137</v>
      </c>
      <c r="F1020" s="15">
        <f>SQRT(((2*F1018^2)+(2*F1019^2))/4)</f>
        <v>5.863071765469309</v>
      </c>
      <c r="H1020" s="48"/>
      <c r="I1020" s="53"/>
      <c r="J1020" s="54"/>
      <c r="K1020" s="5" t="s">
        <v>137</v>
      </c>
      <c r="L1020" s="15">
        <f>SQRT(((2*L1018^2)+(2*L1019^2))/4)</f>
        <v>5.5813754950412724</v>
      </c>
      <c r="N1020" s="48"/>
      <c r="O1020" s="53"/>
      <c r="P1020" s="54"/>
      <c r="Q1020" s="5" t="s">
        <v>137</v>
      </c>
      <c r="R1020" s="15">
        <f>SQRT(((2*R1018^2)+(2*R1019^2))/4)</f>
        <v>3.9192469104132068</v>
      </c>
      <c r="T1020" s="48"/>
      <c r="U1020" s="53"/>
      <c r="V1020" s="54"/>
      <c r="W1020" s="5" t="s">
        <v>137</v>
      </c>
      <c r="X1020" s="15">
        <f>SQRT(((2*X1018^2)+(2*X1019^2))/4)</f>
        <v>5.4797353775947322</v>
      </c>
    </row>
    <row r="1022" spans="2:24" ht="15" customHeight="1" x14ac:dyDescent="0.25">
      <c r="B1022" s="39" t="s">
        <v>493</v>
      </c>
      <c r="C1022" s="39"/>
      <c r="D1022" s="39"/>
      <c r="E1022" s="39"/>
      <c r="F1022" s="39"/>
      <c r="H1022" s="39" t="s">
        <v>494</v>
      </c>
      <c r="I1022" s="39"/>
      <c r="J1022" s="39"/>
      <c r="K1022" s="39"/>
      <c r="L1022" s="39"/>
      <c r="N1022" s="39" t="s">
        <v>15</v>
      </c>
      <c r="O1022" s="39"/>
      <c r="P1022" s="39"/>
      <c r="Q1022" s="39"/>
      <c r="R1022" s="39"/>
    </row>
    <row r="1023" spans="2:24" ht="15" customHeight="1" x14ac:dyDescent="0.25">
      <c r="B1023" s="2" t="s">
        <v>112</v>
      </c>
      <c r="C1023" s="33">
        <f>I224+U343+I1006</f>
        <v>9675</v>
      </c>
      <c r="D1023" s="34">
        <f t="shared" ref="D1023:D1025" si="380">J224+V343+J1006</f>
        <v>8099</v>
      </c>
      <c r="E1023" s="2" t="s">
        <v>113</v>
      </c>
      <c r="F1023" s="16">
        <f>C1023+D1023+C1025+D1025+C1029*2</f>
        <v>42277</v>
      </c>
      <c r="H1023" s="2" t="s">
        <v>112</v>
      </c>
      <c r="I1023" s="33">
        <f>Official!O224+Official!C360+Official!O1006</f>
        <v>415</v>
      </c>
      <c r="J1023" s="34">
        <f>Official!P224+Official!D360+Official!P1006</f>
        <v>377</v>
      </c>
      <c r="K1023" s="2" t="s">
        <v>113</v>
      </c>
      <c r="L1023" s="16">
        <f>I1023+J1023+I1025+J1025+I1029*2</f>
        <v>1905</v>
      </c>
      <c r="N1023" s="2" t="s">
        <v>112</v>
      </c>
      <c r="O1023" s="33">
        <f>C1023+I1023</f>
        <v>10090</v>
      </c>
      <c r="P1023" s="34">
        <f t="shared" ref="P1023:P1025" si="381">D1023+J1023</f>
        <v>8476</v>
      </c>
      <c r="Q1023" s="2" t="s">
        <v>113</v>
      </c>
      <c r="R1023" s="16">
        <f>O1023+P1023+O1025+P1025+O1029*2</f>
        <v>44182</v>
      </c>
    </row>
    <row r="1024" spans="2:24" ht="15" customHeight="1" x14ac:dyDescent="0.25">
      <c r="B1024" s="3" t="s">
        <v>114</v>
      </c>
      <c r="C1024" s="35">
        <f t="shared" ref="C1024:C1025" si="382">I225+U344+I1007</f>
        <v>7605</v>
      </c>
      <c r="D1024" s="36">
        <f t="shared" si="380"/>
        <v>6273</v>
      </c>
      <c r="E1024" s="3" t="s">
        <v>115</v>
      </c>
      <c r="F1024" s="17">
        <f>SUM(C1023:D1024)+C1030*2</f>
        <v>45076</v>
      </c>
      <c r="H1024" s="3" t="s">
        <v>114</v>
      </c>
      <c r="I1024" s="35">
        <f>Official!O225+Official!C361+Official!O1007</f>
        <v>312</v>
      </c>
      <c r="J1024" s="36">
        <f>Official!P225+Official!D361+Official!P1007</f>
        <v>294</v>
      </c>
      <c r="K1024" s="3" t="s">
        <v>115</v>
      </c>
      <c r="L1024" s="17">
        <f>SUM(I1023:J1024)+I1030*2</f>
        <v>2246</v>
      </c>
      <c r="N1024" s="3" t="s">
        <v>114</v>
      </c>
      <c r="O1024" s="35">
        <f t="shared" ref="O1024:O1025" si="383">C1024+I1024</f>
        <v>7917</v>
      </c>
      <c r="P1024" s="36">
        <f t="shared" si="381"/>
        <v>6567</v>
      </c>
      <c r="Q1024" s="3" t="s">
        <v>115</v>
      </c>
      <c r="R1024" s="17">
        <f>SUM(O1023:P1024)+O1030*2</f>
        <v>47322</v>
      </c>
    </row>
    <row r="1025" spans="2:18" ht="15" customHeight="1" x14ac:dyDescent="0.25">
      <c r="B1025" s="4" t="s">
        <v>116</v>
      </c>
      <c r="C1025" s="31">
        <f t="shared" si="382"/>
        <v>6976</v>
      </c>
      <c r="D1025" s="32">
        <f t="shared" si="380"/>
        <v>6265</v>
      </c>
      <c r="E1025" s="4" t="s">
        <v>117</v>
      </c>
      <c r="F1025" s="18">
        <f>SUM(C1024:D1025)+C1031*2</f>
        <v>34427</v>
      </c>
      <c r="H1025" s="4" t="s">
        <v>116</v>
      </c>
      <c r="I1025" s="31">
        <f>Official!O226+Official!C362+Official!O1008</f>
        <v>259</v>
      </c>
      <c r="J1025" s="32">
        <f>Official!P226+Official!D362+Official!P1008</f>
        <v>268</v>
      </c>
      <c r="K1025" s="4" t="s">
        <v>117</v>
      </c>
      <c r="L1025" s="18">
        <f>SUM(I1024:J1025)+I1031*2</f>
        <v>1545</v>
      </c>
      <c r="N1025" s="4" t="s">
        <v>116</v>
      </c>
      <c r="O1025" s="31">
        <f t="shared" si="383"/>
        <v>7235</v>
      </c>
      <c r="P1025" s="32">
        <f t="shared" si="381"/>
        <v>6533</v>
      </c>
      <c r="Q1025" s="4" t="s">
        <v>117</v>
      </c>
      <c r="R1025" s="18">
        <f>SUM(O1024:P1025)+O1031*2</f>
        <v>35972</v>
      </c>
    </row>
    <row r="1026" spans="2:18" ht="15" customHeight="1" x14ac:dyDescent="0.25">
      <c r="B1026" s="2" t="s">
        <v>118</v>
      </c>
      <c r="C1026" s="6">
        <f>C1023/(C1023+D1023)*100</f>
        <v>54.433442106447615</v>
      </c>
      <c r="D1026" s="7">
        <f>D1023/(C1023+D1023)*100</f>
        <v>45.566557893552378</v>
      </c>
      <c r="E1026" s="2" t="s">
        <v>119</v>
      </c>
      <c r="F1026" s="12">
        <f>F1023/SUM(F1023:F1025)*100</f>
        <v>34.715881097060276</v>
      </c>
      <c r="H1026" s="2" t="s">
        <v>118</v>
      </c>
      <c r="I1026" s="6">
        <f>I1023/(I1023+J1023)*100</f>
        <v>52.398989898989903</v>
      </c>
      <c r="J1026" s="7">
        <f>J1023/(I1023+J1023)*100</f>
        <v>47.601010101010097</v>
      </c>
      <c r="K1026" s="2" t="s">
        <v>119</v>
      </c>
      <c r="L1026" s="12">
        <f>L1023/SUM(L1023:L1025)*100</f>
        <v>33.444522471910112</v>
      </c>
      <c r="N1026" s="2" t="s">
        <v>118</v>
      </c>
      <c r="O1026" s="6">
        <f>O1023/(O1023+P1023)*100</f>
        <v>54.346655176128408</v>
      </c>
      <c r="P1026" s="7">
        <f>P1023/(O1023+P1023)*100</f>
        <v>45.653344823871592</v>
      </c>
      <c r="Q1026" s="2" t="s">
        <v>119</v>
      </c>
      <c r="R1026" s="12">
        <f>R1023/SUM(R1023:R1025)*100</f>
        <v>34.659073080422978</v>
      </c>
    </row>
    <row r="1027" spans="2:18" ht="15" customHeight="1" x14ac:dyDescent="0.25">
      <c r="B1027" s="3" t="s">
        <v>120</v>
      </c>
      <c r="C1027" s="8">
        <f>C1024/(C1024+D1024)*100</f>
        <v>54.798962386511029</v>
      </c>
      <c r="D1027" s="9">
        <f>D1024/(C1024+D1024)*100</f>
        <v>45.201037613488978</v>
      </c>
      <c r="E1027" s="3" t="s">
        <v>121</v>
      </c>
      <c r="F1027" s="13">
        <f>F1024/SUM(F1023:F1025)*100</f>
        <v>37.014288060436854</v>
      </c>
      <c r="H1027" s="3" t="s">
        <v>120</v>
      </c>
      <c r="I1027" s="8">
        <f>I1024/(I1024+J1024)*100</f>
        <v>51.485148514851488</v>
      </c>
      <c r="J1027" s="9">
        <f>J1024/(I1024+J1024)*100</f>
        <v>48.514851485148512</v>
      </c>
      <c r="K1027" s="3" t="s">
        <v>121</v>
      </c>
      <c r="L1027" s="13">
        <f>L1024/SUM(L1023:L1025)*100</f>
        <v>39.431179775280903</v>
      </c>
      <c r="N1027" s="3" t="s">
        <v>120</v>
      </c>
      <c r="O1027" s="8">
        <f>O1024/(O1024+P1024)*100</f>
        <v>54.660314830157418</v>
      </c>
      <c r="P1027" s="9">
        <f>P1024/(O1024+P1024)*100</f>
        <v>45.339685169842589</v>
      </c>
      <c r="Q1027" s="3" t="s">
        <v>121</v>
      </c>
      <c r="R1027" s="13">
        <f>R1024/SUM(R1023:R1025)*100</f>
        <v>37.122281841287773</v>
      </c>
    </row>
    <row r="1028" spans="2:18" ht="15" customHeight="1" x14ac:dyDescent="0.25">
      <c r="B1028" s="4" t="s">
        <v>122</v>
      </c>
      <c r="C1028" s="10">
        <f>C1025/(C1025+D1025)*100</f>
        <v>52.68484253455177</v>
      </c>
      <c r="D1028" s="11">
        <f>D1025/(C1025+D1025)*100</f>
        <v>47.315157465448223</v>
      </c>
      <c r="E1028" s="4" t="s">
        <v>123</v>
      </c>
      <c r="F1028" s="14">
        <f>F1025/SUM(F1023:F1025)*100</f>
        <v>28.269830842502873</v>
      </c>
      <c r="H1028" s="4" t="s">
        <v>122</v>
      </c>
      <c r="I1028" s="10">
        <f>I1025/(I1025+J1025)*100</f>
        <v>49.146110056925998</v>
      </c>
      <c r="J1028" s="11">
        <f>J1025/(I1025+J1025)*100</f>
        <v>50.853889943074002</v>
      </c>
      <c r="K1028" s="4" t="s">
        <v>123</v>
      </c>
      <c r="L1028" s="14">
        <f>L1025/SUM(L1023:L1025)*100</f>
        <v>27.124297752808989</v>
      </c>
      <c r="N1028" s="4" t="s">
        <v>122</v>
      </c>
      <c r="O1028" s="10">
        <f>O1025/(O1025+P1025)*100</f>
        <v>52.549389889599077</v>
      </c>
      <c r="P1028" s="11">
        <f>P1025/(O1025+P1025)*100</f>
        <v>47.45061011040093</v>
      </c>
      <c r="Q1028" s="4" t="s">
        <v>123</v>
      </c>
      <c r="R1028" s="14">
        <f>R1025/SUM(R1023:R1025)*100</f>
        <v>28.218645078289246</v>
      </c>
    </row>
    <row r="1029" spans="2:18" ht="15" customHeight="1" x14ac:dyDescent="0.25">
      <c r="B1029" s="2" t="s">
        <v>124</v>
      </c>
      <c r="C1029" s="40">
        <f t="shared" ref="C1029:D1029" si="384">I230+U349+I1012</f>
        <v>5631</v>
      </c>
      <c r="D1029" s="41">
        <f t="shared" si="384"/>
        <v>0</v>
      </c>
      <c r="E1029" s="2" t="s">
        <v>125</v>
      </c>
      <c r="F1029" s="12">
        <f>SQRT(5+F1023)/SQRT(5+F1024)*((5+C1023)/(5+D1023))</f>
        <v>1.1567963651670081</v>
      </c>
      <c r="H1029" s="2" t="s">
        <v>124</v>
      </c>
      <c r="I1029" s="40">
        <f>Official!O230+Official!C366+Official!O1012</f>
        <v>293</v>
      </c>
      <c r="J1029" s="41">
        <f>Official!P230+Official!D366+Official!P1012</f>
        <v>0</v>
      </c>
      <c r="K1029" s="2" t="s">
        <v>125</v>
      </c>
      <c r="L1029" s="12">
        <f>SQRT(5+L1023)/SQRT(5+L1024)*((5+I1023)/(5+J1023))</f>
        <v>1.0127794103195518</v>
      </c>
      <c r="N1029" s="2" t="s">
        <v>124</v>
      </c>
      <c r="O1029" s="40">
        <f t="shared" ref="O1029:O1031" si="385">C1029+I1029</f>
        <v>5924</v>
      </c>
      <c r="P1029" s="41">
        <f t="shared" ref="P1029:P1031" si="386">D1029+J1029</f>
        <v>0</v>
      </c>
      <c r="Q1029" s="2" t="s">
        <v>125</v>
      </c>
      <c r="R1029" s="12">
        <f>SQRT(5+R1023)/SQRT(5+R1024)*((5+O1023)/(5+P1023))</f>
        <v>1.15014350309609</v>
      </c>
    </row>
    <row r="1030" spans="2:18" ht="15" customHeight="1" x14ac:dyDescent="0.25">
      <c r="B1030" s="3" t="s">
        <v>126</v>
      </c>
      <c r="C1030" s="42">
        <f t="shared" ref="C1030:D1030" si="387">I231+U350+I1013</f>
        <v>6712</v>
      </c>
      <c r="D1030" s="43">
        <f t="shared" si="387"/>
        <v>0</v>
      </c>
      <c r="E1030" s="3" t="s">
        <v>127</v>
      </c>
      <c r="F1030" s="13">
        <f>SQRT(5+F1024)/SQRT(5+F1025)*((5+C1024)/(5+D1024))</f>
        <v>1.3870080802796008</v>
      </c>
      <c r="H1030" s="3" t="s">
        <v>126</v>
      </c>
      <c r="I1030" s="42">
        <f>Official!O231+Official!C367+Official!O1013</f>
        <v>424</v>
      </c>
      <c r="J1030" s="43">
        <f>Official!P231+Official!D367+Official!P1013</f>
        <v>0</v>
      </c>
      <c r="K1030" s="3" t="s">
        <v>127</v>
      </c>
      <c r="L1030" s="13">
        <f>SQRT(5+L1024)/SQRT(5+L1025)*((5+I1024)/(5+J1024))</f>
        <v>1.2776443310164907</v>
      </c>
      <c r="N1030" s="3" t="s">
        <v>126</v>
      </c>
      <c r="O1030" s="42">
        <f t="shared" si="385"/>
        <v>7136</v>
      </c>
      <c r="P1030" s="43">
        <f t="shared" si="386"/>
        <v>0</v>
      </c>
      <c r="Q1030" s="3" t="s">
        <v>127</v>
      </c>
      <c r="R1030" s="13">
        <f>SQRT(5+R1024)/SQRT(5+R1025)*((5+O1024)/(5+P1024))</f>
        <v>1.3825450709216336</v>
      </c>
    </row>
    <row r="1031" spans="2:18" ht="15" customHeight="1" x14ac:dyDescent="0.25">
      <c r="B1031" s="4" t="s">
        <v>128</v>
      </c>
      <c r="C1031" s="44">
        <f t="shared" ref="C1031:D1031" si="388">I232+U351+I1014</f>
        <v>3654</v>
      </c>
      <c r="D1031" s="45">
        <f t="shared" si="388"/>
        <v>0</v>
      </c>
      <c r="E1031" s="4" t="s">
        <v>129</v>
      </c>
      <c r="F1031" s="14">
        <f>SQRT(5+F1025)/SQRT(5+F1023)*((5+C1025)/(5+D1025))</f>
        <v>1.0047394647284624</v>
      </c>
      <c r="H1031" s="4" t="s">
        <v>128</v>
      </c>
      <c r="I1031" s="44">
        <f>Official!O232+Official!C368+Official!O1014</f>
        <v>206</v>
      </c>
      <c r="J1031" s="45">
        <f>Official!P232+Official!D368+Official!P1014</f>
        <v>0</v>
      </c>
      <c r="K1031" s="4" t="s">
        <v>129</v>
      </c>
      <c r="L1031" s="14">
        <f>SQRT(5+L1025)/SQRT(5+L1023)*((5+I1025)/(5+J1025))</f>
        <v>0.87114499396039324</v>
      </c>
      <c r="N1031" s="4" t="s">
        <v>128</v>
      </c>
      <c r="O1031" s="44">
        <f t="shared" si="385"/>
        <v>3860</v>
      </c>
      <c r="P1031" s="45">
        <f t="shared" si="386"/>
        <v>0</v>
      </c>
      <c r="Q1031" s="4" t="s">
        <v>129</v>
      </c>
      <c r="R1031" s="14">
        <f>SQRT(5+R1025)/SQRT(5+R1023)*((5+O1025)/(5+P1025))</f>
        <v>0.99921481512232224</v>
      </c>
    </row>
    <row r="1032" spans="2:18" ht="15" customHeight="1" x14ac:dyDescent="0.25">
      <c r="B1032" s="2" t="s">
        <v>161</v>
      </c>
      <c r="C1032" s="6">
        <f>(100*F1029)/(1+F1029)</f>
        <v>53.634936698228039</v>
      </c>
      <c r="D1032" s="7">
        <f>100-C1032</f>
        <v>46.365063301771961</v>
      </c>
      <c r="E1032" s="2" t="s">
        <v>130</v>
      </c>
      <c r="F1032" s="7">
        <f>(C1032+D1034)/2</f>
        <v>51.758365098893123</v>
      </c>
      <c r="H1032" s="2" t="s">
        <v>161</v>
      </c>
      <c r="I1032" s="6">
        <f>(100*L1029)/(1+L1029)</f>
        <v>50.317456802619098</v>
      </c>
      <c r="J1032" s="7">
        <f>100-I1032</f>
        <v>49.682543197380902</v>
      </c>
      <c r="K1032" s="2" t="s">
        <v>130</v>
      </c>
      <c r="L1032" s="7">
        <f>(I1032+J1034)/2</f>
        <v>51.880334776757735</v>
      </c>
      <c r="N1032" s="2" t="s">
        <v>161</v>
      </c>
      <c r="O1032" s="6">
        <f>(100*R1029)/(1+R1029)</f>
        <v>53.49147633355382</v>
      </c>
      <c r="P1032" s="7">
        <f>100-O1032</f>
        <v>46.50852366644618</v>
      </c>
      <c r="Q1032" s="2" t="s">
        <v>130</v>
      </c>
      <c r="R1032" s="7">
        <f>(O1032+P1034)/2</f>
        <v>51.755556832481801</v>
      </c>
    </row>
    <row r="1033" spans="2:18" ht="15" customHeight="1" x14ac:dyDescent="0.25">
      <c r="B1033" s="3" t="s">
        <v>162</v>
      </c>
      <c r="C1033" s="8">
        <f>(100*F1030)/(1+F1030)</f>
        <v>58.106551533630942</v>
      </c>
      <c r="D1033" s="9">
        <f t="shared" ref="D1033:D1034" si="389">100-C1033</f>
        <v>41.893448466369058</v>
      </c>
      <c r="E1033" s="3" t="s">
        <v>131</v>
      </c>
      <c r="F1033" s="9">
        <f>(D1032+C1033)/2</f>
        <v>52.235807417701452</v>
      </c>
      <c r="H1033" s="3" t="s">
        <v>162</v>
      </c>
      <c r="I1033" s="8">
        <f>(100*L1030)/(1+L1030)</f>
        <v>56.094988739804265</v>
      </c>
      <c r="J1033" s="9">
        <f t="shared" ref="J1033:J1034" si="390">100-I1033</f>
        <v>43.905011260195735</v>
      </c>
      <c r="K1033" s="3" t="s">
        <v>131</v>
      </c>
      <c r="L1033" s="9">
        <f>(J1032+I1033)/2</f>
        <v>52.88876596859258</v>
      </c>
      <c r="N1033" s="3" t="s">
        <v>162</v>
      </c>
      <c r="O1033" s="8">
        <f>(100*R1030)/(1+R1030)</f>
        <v>58.028076270004306</v>
      </c>
      <c r="P1033" s="9">
        <f t="shared" ref="P1033:P1034" si="391">100-O1033</f>
        <v>41.971923729995694</v>
      </c>
      <c r="Q1033" s="3" t="s">
        <v>131</v>
      </c>
      <c r="R1033" s="9">
        <f>(P1032+O1033)/2</f>
        <v>52.268299968225243</v>
      </c>
    </row>
    <row r="1034" spans="2:18" ht="15" customHeight="1" x14ac:dyDescent="0.25">
      <c r="B1034" s="4" t="s">
        <v>132</v>
      </c>
      <c r="C1034" s="10">
        <f>(100*F1031)/(1+F1031)</f>
        <v>50.118206500441794</v>
      </c>
      <c r="D1034" s="11">
        <f t="shared" si="389"/>
        <v>49.881793499558206</v>
      </c>
      <c r="E1034" s="4" t="s">
        <v>133</v>
      </c>
      <c r="F1034" s="11">
        <f>(D1033+C1034)/2</f>
        <v>46.005827483405426</v>
      </c>
      <c r="H1034" s="4" t="s">
        <v>132</v>
      </c>
      <c r="I1034" s="10">
        <f>(100*L1031)/(1+L1031)</f>
        <v>46.556787249103628</v>
      </c>
      <c r="J1034" s="11">
        <f t="shared" si="390"/>
        <v>53.443212750896372</v>
      </c>
      <c r="K1034" s="4" t="s">
        <v>133</v>
      </c>
      <c r="L1034" s="11">
        <f>(J1033+I1034)/2</f>
        <v>45.230899254649685</v>
      </c>
      <c r="N1034" s="4" t="s">
        <v>132</v>
      </c>
      <c r="O1034" s="10">
        <f>(100*R1031)/(1+R1031)</f>
        <v>49.980362668590217</v>
      </c>
      <c r="P1034" s="11">
        <f t="shared" si="391"/>
        <v>50.019637331409783</v>
      </c>
      <c r="Q1034" s="4" t="s">
        <v>133</v>
      </c>
      <c r="R1034" s="11">
        <f>(P1033+O1034)/2</f>
        <v>45.976143199292956</v>
      </c>
    </row>
    <row r="1035" spans="2:18" ht="15" customHeight="1" x14ac:dyDescent="0.25">
      <c r="B1035" s="46" t="s">
        <v>134</v>
      </c>
      <c r="C1035" s="49">
        <f>SUM(C1023:D1025, C1029:C1031)</f>
        <v>60890</v>
      </c>
      <c r="D1035" s="50"/>
      <c r="E1035" s="5" t="s">
        <v>135</v>
      </c>
      <c r="F1035" s="15">
        <f>SQRT(((50-D1032)^2+(50-D1033)^2+(50-D1034)^2)/2)</f>
        <v>6.2826314289589611</v>
      </c>
      <c r="H1035" s="46" t="s">
        <v>134</v>
      </c>
      <c r="I1035" s="49">
        <f>SUM(I1023:J1025, I1029:I1031)</f>
        <v>2848</v>
      </c>
      <c r="J1035" s="50"/>
      <c r="K1035" s="5" t="s">
        <v>135</v>
      </c>
      <c r="L1035" s="15">
        <f>SQRT(((50-J1032)^2+(50-J1033)^2+(50-J1034)^2)/2)</f>
        <v>4.955067134146887</v>
      </c>
      <c r="N1035" s="46" t="s">
        <v>134</v>
      </c>
      <c r="O1035" s="49">
        <f>SUM(O1023:P1025, O1029:O1031)</f>
        <v>63738</v>
      </c>
      <c r="P1035" s="50"/>
      <c r="Q1035" s="5" t="s">
        <v>135</v>
      </c>
      <c r="R1035" s="15">
        <f>SQRT(((50-P1032)^2+(50-P1033)^2+(50-P1034)^2)/2)</f>
        <v>6.190347373514574</v>
      </c>
    </row>
    <row r="1036" spans="2:18" ht="15" customHeight="1" x14ac:dyDescent="0.25">
      <c r="B1036" s="47"/>
      <c r="C1036" s="51"/>
      <c r="D1036" s="52"/>
      <c r="E1036" s="5" t="s">
        <v>136</v>
      </c>
      <c r="F1036" s="15">
        <f>SQRT(((50-F1032)^2+(50-F1033)^2+(50-F1034)^2)/2)</f>
        <v>3.4672825614862779</v>
      </c>
      <c r="H1036" s="47"/>
      <c r="I1036" s="51"/>
      <c r="J1036" s="52"/>
      <c r="K1036" s="5" t="s">
        <v>136</v>
      </c>
      <c r="L1036" s="15">
        <f>SQRT(((50-L1032)^2+(50-L1033)^2+(50-L1034)^2)/2)</f>
        <v>4.1608262168278616</v>
      </c>
      <c r="N1036" s="47"/>
      <c r="O1036" s="51"/>
      <c r="P1036" s="52"/>
      <c r="Q1036" s="5" t="s">
        <v>136</v>
      </c>
      <c r="R1036" s="15">
        <f>SQRT(((50-R1032)^2+(50-R1033)^2+(50-R1034)^2)/2)</f>
        <v>3.4941800247354529</v>
      </c>
    </row>
    <row r="1037" spans="2:18" ht="15" customHeight="1" x14ac:dyDescent="0.25">
      <c r="B1037" s="48"/>
      <c r="C1037" s="53"/>
      <c r="D1037" s="54"/>
      <c r="E1037" s="5" t="s">
        <v>137</v>
      </c>
      <c r="F1037" s="15">
        <f>SQRT(((2*F1035^2)+(2*F1036^2))/4)</f>
        <v>5.0741258376852345</v>
      </c>
      <c r="H1037" s="48"/>
      <c r="I1037" s="53"/>
      <c r="J1037" s="54"/>
      <c r="K1037" s="5" t="s">
        <v>137</v>
      </c>
      <c r="L1037" s="15">
        <f>SQRT(((2*L1035^2)+(2*L1036^2))/4)</f>
        <v>4.5752139354649142</v>
      </c>
      <c r="N1037" s="48"/>
      <c r="O1037" s="53"/>
      <c r="P1037" s="54"/>
      <c r="Q1037" s="5" t="s">
        <v>137</v>
      </c>
      <c r="R1037" s="15">
        <f>SQRT(((2*R1035^2)+(2*R1036^2))/4)</f>
        <v>5.0264149575039578</v>
      </c>
    </row>
  </sheetData>
  <mergeCells count="1446">
    <mergeCell ref="N1005:R1005"/>
    <mergeCell ref="O1012:P1012"/>
    <mergeCell ref="O1013:P1013"/>
    <mergeCell ref="O1014:P1014"/>
    <mergeCell ref="N1018:N1020"/>
    <mergeCell ref="O1018:P1020"/>
    <mergeCell ref="B359:F359"/>
    <mergeCell ref="C366:D366"/>
    <mergeCell ref="C367:D367"/>
    <mergeCell ref="C368:D368"/>
    <mergeCell ref="B372:B374"/>
    <mergeCell ref="C372:D374"/>
    <mergeCell ref="T1005:X1005"/>
    <mergeCell ref="U1012:V1012"/>
    <mergeCell ref="U1013:V1013"/>
    <mergeCell ref="U1014:V1014"/>
    <mergeCell ref="T1018:T1020"/>
    <mergeCell ref="U1018:V1020"/>
    <mergeCell ref="B1022:F1022"/>
    <mergeCell ref="C1029:D1029"/>
    <mergeCell ref="C1030:D1030"/>
    <mergeCell ref="C1031:D1031"/>
    <mergeCell ref="B1035:B1037"/>
    <mergeCell ref="C1035:D1037"/>
    <mergeCell ref="H1022:L1022"/>
    <mergeCell ref="I1029:J1029"/>
    <mergeCell ref="I1030:J1030"/>
    <mergeCell ref="I1031:J1031"/>
    <mergeCell ref="H1035:H1037"/>
    <mergeCell ref="I1035:J1037"/>
    <mergeCell ref="N1022:R1022"/>
    <mergeCell ref="O1029:P1029"/>
    <mergeCell ref="O1030:P1030"/>
    <mergeCell ref="O1031:P1031"/>
    <mergeCell ref="N1035:N1037"/>
    <mergeCell ref="O1035:P1037"/>
    <mergeCell ref="B1005:F1005"/>
    <mergeCell ref="C1012:D1012"/>
    <mergeCell ref="C1013:D1013"/>
    <mergeCell ref="C1014:D1014"/>
    <mergeCell ref="B1018:B1020"/>
    <mergeCell ref="C1018:D1020"/>
    <mergeCell ref="H1005:L1005"/>
    <mergeCell ref="I1012:J1012"/>
    <mergeCell ref="I1013:J1013"/>
    <mergeCell ref="I1014:J1014"/>
    <mergeCell ref="H1018:H1020"/>
    <mergeCell ref="I1018:J1020"/>
    <mergeCell ref="H1001:H1003"/>
    <mergeCell ref="I1001:J1003"/>
    <mergeCell ref="N1001:N1003"/>
    <mergeCell ref="O1001:P1003"/>
    <mergeCell ref="T1001:T1003"/>
    <mergeCell ref="U1001:V1003"/>
    <mergeCell ref="B988:F988"/>
    <mergeCell ref="C995:D995"/>
    <mergeCell ref="C996:D996"/>
    <mergeCell ref="C997:D997"/>
    <mergeCell ref="B1001:B1003"/>
    <mergeCell ref="C1001:D1003"/>
    <mergeCell ref="I995:J995"/>
    <mergeCell ref="O995:P995"/>
    <mergeCell ref="U995:V995"/>
    <mergeCell ref="I996:J996"/>
    <mergeCell ref="O996:P996"/>
    <mergeCell ref="U996:V996"/>
    <mergeCell ref="I997:J997"/>
    <mergeCell ref="O997:P997"/>
    <mergeCell ref="U997:V997"/>
    <mergeCell ref="B971:F971"/>
    <mergeCell ref="C978:D978"/>
    <mergeCell ref="C979:D979"/>
    <mergeCell ref="C980:D980"/>
    <mergeCell ref="B984:B986"/>
    <mergeCell ref="C984:D986"/>
    <mergeCell ref="H988:L988"/>
    <mergeCell ref="N988:R988"/>
    <mergeCell ref="T988:X988"/>
    <mergeCell ref="I980:J980"/>
    <mergeCell ref="O980:P980"/>
    <mergeCell ref="U980:V980"/>
    <mergeCell ref="H984:H986"/>
    <mergeCell ref="I984:J986"/>
    <mergeCell ref="N984:N986"/>
    <mergeCell ref="O984:P986"/>
    <mergeCell ref="T984:T986"/>
    <mergeCell ref="U984:V986"/>
    <mergeCell ref="H971:L971"/>
    <mergeCell ref="N971:R971"/>
    <mergeCell ref="T971:X971"/>
    <mergeCell ref="I978:J978"/>
    <mergeCell ref="O978:P978"/>
    <mergeCell ref="U978:V978"/>
    <mergeCell ref="I979:J979"/>
    <mergeCell ref="O979:P979"/>
    <mergeCell ref="U979:V979"/>
    <mergeCell ref="C963:D963"/>
    <mergeCell ref="I963:J963"/>
    <mergeCell ref="O963:P963"/>
    <mergeCell ref="U963:V963"/>
    <mergeCell ref="B967:B969"/>
    <mergeCell ref="C967:D969"/>
    <mergeCell ref="H967:H969"/>
    <mergeCell ref="I967:J969"/>
    <mergeCell ref="N967:N969"/>
    <mergeCell ref="O967:P969"/>
    <mergeCell ref="T967:T969"/>
    <mergeCell ref="U967:V969"/>
    <mergeCell ref="B954:F954"/>
    <mergeCell ref="H954:L954"/>
    <mergeCell ref="N954:R954"/>
    <mergeCell ref="T954:X954"/>
    <mergeCell ref="C961:D961"/>
    <mergeCell ref="I961:J961"/>
    <mergeCell ref="O961:P961"/>
    <mergeCell ref="U961:V961"/>
    <mergeCell ref="C962:D962"/>
    <mergeCell ref="I962:J962"/>
    <mergeCell ref="O962:P962"/>
    <mergeCell ref="U962:V962"/>
    <mergeCell ref="C946:D946"/>
    <mergeCell ref="I946:J946"/>
    <mergeCell ref="O946:P946"/>
    <mergeCell ref="U946:V946"/>
    <mergeCell ref="B950:B952"/>
    <mergeCell ref="C950:D952"/>
    <mergeCell ref="H950:H952"/>
    <mergeCell ref="I950:J952"/>
    <mergeCell ref="N950:N952"/>
    <mergeCell ref="O950:P952"/>
    <mergeCell ref="T950:T952"/>
    <mergeCell ref="U950:V952"/>
    <mergeCell ref="B937:F937"/>
    <mergeCell ref="H937:L937"/>
    <mergeCell ref="N937:R937"/>
    <mergeCell ref="T937:X937"/>
    <mergeCell ref="C944:D944"/>
    <mergeCell ref="I944:J944"/>
    <mergeCell ref="O944:P944"/>
    <mergeCell ref="U944:V944"/>
    <mergeCell ref="C945:D945"/>
    <mergeCell ref="I945:J945"/>
    <mergeCell ref="O945:P945"/>
    <mergeCell ref="U945:V945"/>
    <mergeCell ref="C929:D929"/>
    <mergeCell ref="I929:J929"/>
    <mergeCell ref="O929:P929"/>
    <mergeCell ref="U929:V929"/>
    <mergeCell ref="B933:B935"/>
    <mergeCell ref="C933:D935"/>
    <mergeCell ref="H933:H935"/>
    <mergeCell ref="I933:J935"/>
    <mergeCell ref="N933:N935"/>
    <mergeCell ref="O933:P935"/>
    <mergeCell ref="T933:T935"/>
    <mergeCell ref="U933:V935"/>
    <mergeCell ref="B920:F920"/>
    <mergeCell ref="H920:L920"/>
    <mergeCell ref="N920:R920"/>
    <mergeCell ref="T920:X920"/>
    <mergeCell ref="C927:D927"/>
    <mergeCell ref="I927:J927"/>
    <mergeCell ref="O927:P927"/>
    <mergeCell ref="U927:V927"/>
    <mergeCell ref="C928:D928"/>
    <mergeCell ref="I928:J928"/>
    <mergeCell ref="O928:P928"/>
    <mergeCell ref="U928:V928"/>
    <mergeCell ref="C912:D912"/>
    <mergeCell ref="I912:J912"/>
    <mergeCell ref="O912:P912"/>
    <mergeCell ref="U912:V912"/>
    <mergeCell ref="B916:B918"/>
    <mergeCell ref="C916:D918"/>
    <mergeCell ref="H916:H918"/>
    <mergeCell ref="I916:J918"/>
    <mergeCell ref="N916:N918"/>
    <mergeCell ref="O916:P918"/>
    <mergeCell ref="T916:T918"/>
    <mergeCell ref="U916:V918"/>
    <mergeCell ref="B903:F903"/>
    <mergeCell ref="H903:L903"/>
    <mergeCell ref="N903:R903"/>
    <mergeCell ref="T903:X903"/>
    <mergeCell ref="C910:D910"/>
    <mergeCell ref="I910:J910"/>
    <mergeCell ref="O910:P910"/>
    <mergeCell ref="U910:V910"/>
    <mergeCell ref="C911:D911"/>
    <mergeCell ref="I911:J911"/>
    <mergeCell ref="O911:P911"/>
    <mergeCell ref="U911:V911"/>
    <mergeCell ref="C895:D895"/>
    <mergeCell ref="I895:J895"/>
    <mergeCell ref="O895:P895"/>
    <mergeCell ref="U895:V895"/>
    <mergeCell ref="B899:B901"/>
    <mergeCell ref="C899:D901"/>
    <mergeCell ref="H899:H901"/>
    <mergeCell ref="I899:J901"/>
    <mergeCell ref="N899:N901"/>
    <mergeCell ref="O899:P901"/>
    <mergeCell ref="T899:T901"/>
    <mergeCell ref="U899:V901"/>
    <mergeCell ref="B886:F886"/>
    <mergeCell ref="H886:L886"/>
    <mergeCell ref="N886:R886"/>
    <mergeCell ref="T886:X886"/>
    <mergeCell ref="C893:D893"/>
    <mergeCell ref="I893:J893"/>
    <mergeCell ref="O893:P893"/>
    <mergeCell ref="U893:V893"/>
    <mergeCell ref="C894:D894"/>
    <mergeCell ref="I894:J894"/>
    <mergeCell ref="O894:P894"/>
    <mergeCell ref="U894:V894"/>
    <mergeCell ref="C878:D878"/>
    <mergeCell ref="I878:J878"/>
    <mergeCell ref="O878:P878"/>
    <mergeCell ref="U878:V878"/>
    <mergeCell ref="B882:B884"/>
    <mergeCell ref="C882:D884"/>
    <mergeCell ref="H882:H884"/>
    <mergeCell ref="I882:J884"/>
    <mergeCell ref="N882:N884"/>
    <mergeCell ref="O882:P884"/>
    <mergeCell ref="T882:T884"/>
    <mergeCell ref="U882:V884"/>
    <mergeCell ref="B869:F869"/>
    <mergeCell ref="H869:L869"/>
    <mergeCell ref="N869:R869"/>
    <mergeCell ref="T869:X869"/>
    <mergeCell ref="C876:D876"/>
    <mergeCell ref="I876:J876"/>
    <mergeCell ref="O876:P876"/>
    <mergeCell ref="U876:V876"/>
    <mergeCell ref="C877:D877"/>
    <mergeCell ref="I877:J877"/>
    <mergeCell ref="O877:P877"/>
    <mergeCell ref="U877:V877"/>
    <mergeCell ref="C861:D861"/>
    <mergeCell ref="I861:J861"/>
    <mergeCell ref="O861:P861"/>
    <mergeCell ref="U861:V861"/>
    <mergeCell ref="B865:B867"/>
    <mergeCell ref="C865:D867"/>
    <mergeCell ref="H865:H867"/>
    <mergeCell ref="I865:J867"/>
    <mergeCell ref="N865:N867"/>
    <mergeCell ref="O865:P867"/>
    <mergeCell ref="T865:T867"/>
    <mergeCell ref="U865:V867"/>
    <mergeCell ref="B852:F852"/>
    <mergeCell ref="H852:L852"/>
    <mergeCell ref="N852:R852"/>
    <mergeCell ref="T852:X852"/>
    <mergeCell ref="C859:D859"/>
    <mergeCell ref="I859:J859"/>
    <mergeCell ref="O859:P859"/>
    <mergeCell ref="U859:V859"/>
    <mergeCell ref="C860:D860"/>
    <mergeCell ref="I860:J860"/>
    <mergeCell ref="O860:P860"/>
    <mergeCell ref="U860:V860"/>
    <mergeCell ref="C844:D844"/>
    <mergeCell ref="I844:J844"/>
    <mergeCell ref="O844:P844"/>
    <mergeCell ref="U844:V844"/>
    <mergeCell ref="B848:B850"/>
    <mergeCell ref="C848:D850"/>
    <mergeCell ref="H848:H850"/>
    <mergeCell ref="I848:J850"/>
    <mergeCell ref="N848:N850"/>
    <mergeCell ref="O848:P850"/>
    <mergeCell ref="T848:T850"/>
    <mergeCell ref="U848:V850"/>
    <mergeCell ref="B835:F835"/>
    <mergeCell ref="H835:L835"/>
    <mergeCell ref="N835:R835"/>
    <mergeCell ref="T835:X835"/>
    <mergeCell ref="C842:D842"/>
    <mergeCell ref="I842:J842"/>
    <mergeCell ref="O842:P842"/>
    <mergeCell ref="U842:V842"/>
    <mergeCell ref="C843:D843"/>
    <mergeCell ref="I843:J843"/>
    <mergeCell ref="O843:P843"/>
    <mergeCell ref="U843:V843"/>
    <mergeCell ref="C827:D827"/>
    <mergeCell ref="I827:J827"/>
    <mergeCell ref="O827:P827"/>
    <mergeCell ref="U827:V827"/>
    <mergeCell ref="B831:B833"/>
    <mergeCell ref="C831:D833"/>
    <mergeCell ref="H831:H833"/>
    <mergeCell ref="I831:J833"/>
    <mergeCell ref="N831:N833"/>
    <mergeCell ref="O831:P833"/>
    <mergeCell ref="T831:T833"/>
    <mergeCell ref="U831:V833"/>
    <mergeCell ref="B818:F818"/>
    <mergeCell ref="H818:L818"/>
    <mergeCell ref="N818:R818"/>
    <mergeCell ref="T818:X818"/>
    <mergeCell ref="C825:D825"/>
    <mergeCell ref="I825:J825"/>
    <mergeCell ref="O825:P825"/>
    <mergeCell ref="U825:V825"/>
    <mergeCell ref="C826:D826"/>
    <mergeCell ref="I826:J826"/>
    <mergeCell ref="O826:P826"/>
    <mergeCell ref="U826:V826"/>
    <mergeCell ref="C810:D810"/>
    <mergeCell ref="I810:J810"/>
    <mergeCell ref="O810:P810"/>
    <mergeCell ref="U810:V810"/>
    <mergeCell ref="B814:B816"/>
    <mergeCell ref="C814:D816"/>
    <mergeCell ref="H814:H816"/>
    <mergeCell ref="I814:J816"/>
    <mergeCell ref="N814:N816"/>
    <mergeCell ref="O814:P816"/>
    <mergeCell ref="T814:T816"/>
    <mergeCell ref="U814:V816"/>
    <mergeCell ref="T801:X801"/>
    <mergeCell ref="C808:D808"/>
    <mergeCell ref="I808:J808"/>
    <mergeCell ref="O808:P808"/>
    <mergeCell ref="U808:V808"/>
    <mergeCell ref="C809:D809"/>
    <mergeCell ref="I809:J809"/>
    <mergeCell ref="O809:P809"/>
    <mergeCell ref="U809:V809"/>
    <mergeCell ref="B784:F784"/>
    <mergeCell ref="C791:D791"/>
    <mergeCell ref="C792:D792"/>
    <mergeCell ref="C793:D793"/>
    <mergeCell ref="B797:B799"/>
    <mergeCell ref="C797:D799"/>
    <mergeCell ref="B801:F801"/>
    <mergeCell ref="H801:L801"/>
    <mergeCell ref="N801:R801"/>
    <mergeCell ref="I793:J793"/>
    <mergeCell ref="O793:P793"/>
    <mergeCell ref="U793:V793"/>
    <mergeCell ref="H797:H799"/>
    <mergeCell ref="I797:J799"/>
    <mergeCell ref="N797:N799"/>
    <mergeCell ref="O797:P799"/>
    <mergeCell ref="T797:T799"/>
    <mergeCell ref="U797:V799"/>
    <mergeCell ref="H784:L784"/>
    <mergeCell ref="N784:R784"/>
    <mergeCell ref="T784:X784"/>
    <mergeCell ref="I791:J791"/>
    <mergeCell ref="O791:P791"/>
    <mergeCell ref="U791:V791"/>
    <mergeCell ref="I792:J792"/>
    <mergeCell ref="O792:P792"/>
    <mergeCell ref="U792:V792"/>
    <mergeCell ref="C776:D776"/>
    <mergeCell ref="I776:J776"/>
    <mergeCell ref="O776:P776"/>
    <mergeCell ref="U776:V776"/>
    <mergeCell ref="B780:B782"/>
    <mergeCell ref="C780:D782"/>
    <mergeCell ref="H780:H782"/>
    <mergeCell ref="I780:J782"/>
    <mergeCell ref="N780:N782"/>
    <mergeCell ref="O780:P782"/>
    <mergeCell ref="T780:T782"/>
    <mergeCell ref="U780:V782"/>
    <mergeCell ref="B767:F767"/>
    <mergeCell ref="H767:L767"/>
    <mergeCell ref="N767:R767"/>
    <mergeCell ref="T767:X767"/>
    <mergeCell ref="C774:D774"/>
    <mergeCell ref="I774:J774"/>
    <mergeCell ref="O774:P774"/>
    <mergeCell ref="U774:V774"/>
    <mergeCell ref="C775:D775"/>
    <mergeCell ref="I775:J775"/>
    <mergeCell ref="O775:P775"/>
    <mergeCell ref="U775:V775"/>
    <mergeCell ref="C759:D759"/>
    <mergeCell ref="I759:J759"/>
    <mergeCell ref="O759:P759"/>
    <mergeCell ref="U759:V759"/>
    <mergeCell ref="B763:B765"/>
    <mergeCell ref="C763:D765"/>
    <mergeCell ref="H763:H765"/>
    <mergeCell ref="I763:J765"/>
    <mergeCell ref="N763:N765"/>
    <mergeCell ref="O763:P765"/>
    <mergeCell ref="T763:T765"/>
    <mergeCell ref="U763:V765"/>
    <mergeCell ref="B750:F750"/>
    <mergeCell ref="H750:L750"/>
    <mergeCell ref="N750:R750"/>
    <mergeCell ref="T750:X750"/>
    <mergeCell ref="C757:D757"/>
    <mergeCell ref="I757:J757"/>
    <mergeCell ref="O757:P757"/>
    <mergeCell ref="U757:V757"/>
    <mergeCell ref="C758:D758"/>
    <mergeCell ref="I758:J758"/>
    <mergeCell ref="O758:P758"/>
    <mergeCell ref="U758:V758"/>
    <mergeCell ref="C742:D742"/>
    <mergeCell ref="I742:J742"/>
    <mergeCell ref="O742:P742"/>
    <mergeCell ref="U742:V742"/>
    <mergeCell ref="B746:B748"/>
    <mergeCell ref="C746:D748"/>
    <mergeCell ref="H746:H748"/>
    <mergeCell ref="I746:J748"/>
    <mergeCell ref="N746:N748"/>
    <mergeCell ref="O746:P748"/>
    <mergeCell ref="T746:T748"/>
    <mergeCell ref="U746:V748"/>
    <mergeCell ref="B733:F733"/>
    <mergeCell ref="H733:L733"/>
    <mergeCell ref="N733:R733"/>
    <mergeCell ref="T733:X733"/>
    <mergeCell ref="C740:D740"/>
    <mergeCell ref="I740:J740"/>
    <mergeCell ref="O740:P740"/>
    <mergeCell ref="U740:V740"/>
    <mergeCell ref="C741:D741"/>
    <mergeCell ref="I741:J741"/>
    <mergeCell ref="O741:P741"/>
    <mergeCell ref="U741:V741"/>
    <mergeCell ref="C725:D725"/>
    <mergeCell ref="I725:J725"/>
    <mergeCell ref="O725:P725"/>
    <mergeCell ref="U725:V725"/>
    <mergeCell ref="B729:B731"/>
    <mergeCell ref="C729:D731"/>
    <mergeCell ref="H729:H731"/>
    <mergeCell ref="I729:J731"/>
    <mergeCell ref="N729:N731"/>
    <mergeCell ref="O729:P731"/>
    <mergeCell ref="T729:T731"/>
    <mergeCell ref="U729:V731"/>
    <mergeCell ref="B716:F716"/>
    <mergeCell ref="H716:L716"/>
    <mergeCell ref="N716:R716"/>
    <mergeCell ref="T716:X716"/>
    <mergeCell ref="C723:D723"/>
    <mergeCell ref="I723:J723"/>
    <mergeCell ref="O723:P723"/>
    <mergeCell ref="U723:V723"/>
    <mergeCell ref="C724:D724"/>
    <mergeCell ref="I724:J724"/>
    <mergeCell ref="O724:P724"/>
    <mergeCell ref="U724:V724"/>
    <mergeCell ref="C708:D708"/>
    <mergeCell ref="I708:J708"/>
    <mergeCell ref="O708:P708"/>
    <mergeCell ref="U708:V708"/>
    <mergeCell ref="B712:B714"/>
    <mergeCell ref="C712:D714"/>
    <mergeCell ref="H712:H714"/>
    <mergeCell ref="I712:J714"/>
    <mergeCell ref="N712:N714"/>
    <mergeCell ref="O712:P714"/>
    <mergeCell ref="T712:T714"/>
    <mergeCell ref="U712:V714"/>
    <mergeCell ref="B699:F699"/>
    <mergeCell ref="H699:L699"/>
    <mergeCell ref="N699:R699"/>
    <mergeCell ref="T699:X699"/>
    <mergeCell ref="C706:D706"/>
    <mergeCell ref="I706:J706"/>
    <mergeCell ref="O706:P706"/>
    <mergeCell ref="U706:V706"/>
    <mergeCell ref="C707:D707"/>
    <mergeCell ref="I707:J707"/>
    <mergeCell ref="O707:P707"/>
    <mergeCell ref="U707:V707"/>
    <mergeCell ref="C691:D691"/>
    <mergeCell ref="I691:J691"/>
    <mergeCell ref="O691:P691"/>
    <mergeCell ref="U691:V691"/>
    <mergeCell ref="B695:B697"/>
    <mergeCell ref="C695:D697"/>
    <mergeCell ref="H695:H697"/>
    <mergeCell ref="I695:J697"/>
    <mergeCell ref="N695:N697"/>
    <mergeCell ref="O695:P697"/>
    <mergeCell ref="T695:T697"/>
    <mergeCell ref="U695:V697"/>
    <mergeCell ref="B682:F682"/>
    <mergeCell ref="H682:L682"/>
    <mergeCell ref="N682:R682"/>
    <mergeCell ref="T682:X682"/>
    <mergeCell ref="C689:D689"/>
    <mergeCell ref="I689:J689"/>
    <mergeCell ref="O689:P689"/>
    <mergeCell ref="U689:V689"/>
    <mergeCell ref="C690:D690"/>
    <mergeCell ref="I690:J690"/>
    <mergeCell ref="O690:P690"/>
    <mergeCell ref="U690:V690"/>
    <mergeCell ref="C674:D674"/>
    <mergeCell ref="I674:J674"/>
    <mergeCell ref="O674:P674"/>
    <mergeCell ref="U674:V674"/>
    <mergeCell ref="B678:B680"/>
    <mergeCell ref="C678:D680"/>
    <mergeCell ref="H678:H680"/>
    <mergeCell ref="I678:J680"/>
    <mergeCell ref="N678:N680"/>
    <mergeCell ref="O678:P680"/>
    <mergeCell ref="T678:T680"/>
    <mergeCell ref="U678:V680"/>
    <mergeCell ref="B665:F665"/>
    <mergeCell ref="H665:L665"/>
    <mergeCell ref="N665:R665"/>
    <mergeCell ref="T665:X665"/>
    <mergeCell ref="C672:D672"/>
    <mergeCell ref="I672:J672"/>
    <mergeCell ref="O672:P672"/>
    <mergeCell ref="U672:V672"/>
    <mergeCell ref="C673:D673"/>
    <mergeCell ref="I673:J673"/>
    <mergeCell ref="O673:P673"/>
    <mergeCell ref="U673:V673"/>
    <mergeCell ref="C657:D657"/>
    <mergeCell ref="I657:J657"/>
    <mergeCell ref="O657:P657"/>
    <mergeCell ref="U657:V657"/>
    <mergeCell ref="B661:B663"/>
    <mergeCell ref="C661:D663"/>
    <mergeCell ref="H661:H663"/>
    <mergeCell ref="I661:J663"/>
    <mergeCell ref="N661:N663"/>
    <mergeCell ref="O661:P663"/>
    <mergeCell ref="T661:T663"/>
    <mergeCell ref="U661:V663"/>
    <mergeCell ref="B648:F648"/>
    <mergeCell ref="H648:L648"/>
    <mergeCell ref="N648:R648"/>
    <mergeCell ref="T648:X648"/>
    <mergeCell ref="C655:D655"/>
    <mergeCell ref="I655:J655"/>
    <mergeCell ref="O655:P655"/>
    <mergeCell ref="U655:V655"/>
    <mergeCell ref="C656:D656"/>
    <mergeCell ref="I656:J656"/>
    <mergeCell ref="O656:P656"/>
    <mergeCell ref="U656:V656"/>
    <mergeCell ref="C640:D640"/>
    <mergeCell ref="I640:J640"/>
    <mergeCell ref="O640:P640"/>
    <mergeCell ref="U640:V640"/>
    <mergeCell ref="B644:B646"/>
    <mergeCell ref="C644:D646"/>
    <mergeCell ref="H644:H646"/>
    <mergeCell ref="I644:J646"/>
    <mergeCell ref="N644:N646"/>
    <mergeCell ref="O644:P646"/>
    <mergeCell ref="T644:T646"/>
    <mergeCell ref="U644:V646"/>
    <mergeCell ref="B631:F631"/>
    <mergeCell ref="H631:L631"/>
    <mergeCell ref="N631:R631"/>
    <mergeCell ref="T631:X631"/>
    <mergeCell ref="C638:D638"/>
    <mergeCell ref="I638:J638"/>
    <mergeCell ref="O638:P638"/>
    <mergeCell ref="U638:V638"/>
    <mergeCell ref="C639:D639"/>
    <mergeCell ref="I639:J639"/>
    <mergeCell ref="O639:P639"/>
    <mergeCell ref="U639:V639"/>
    <mergeCell ref="C623:D623"/>
    <mergeCell ref="I623:J623"/>
    <mergeCell ref="O623:P623"/>
    <mergeCell ref="U623:V623"/>
    <mergeCell ref="B627:B629"/>
    <mergeCell ref="C627:D629"/>
    <mergeCell ref="H627:H629"/>
    <mergeCell ref="I627:J629"/>
    <mergeCell ref="N627:N629"/>
    <mergeCell ref="O627:P629"/>
    <mergeCell ref="T627:T629"/>
    <mergeCell ref="U627:V629"/>
    <mergeCell ref="T614:X614"/>
    <mergeCell ref="C621:D621"/>
    <mergeCell ref="I621:J621"/>
    <mergeCell ref="O621:P621"/>
    <mergeCell ref="U621:V621"/>
    <mergeCell ref="C622:D622"/>
    <mergeCell ref="I622:J622"/>
    <mergeCell ref="O622:P622"/>
    <mergeCell ref="U622:V622"/>
    <mergeCell ref="B597:F597"/>
    <mergeCell ref="C604:D604"/>
    <mergeCell ref="C605:D605"/>
    <mergeCell ref="C606:D606"/>
    <mergeCell ref="B610:B612"/>
    <mergeCell ref="C610:D612"/>
    <mergeCell ref="B614:F614"/>
    <mergeCell ref="H614:L614"/>
    <mergeCell ref="N614:R614"/>
    <mergeCell ref="I606:J606"/>
    <mergeCell ref="O606:P606"/>
    <mergeCell ref="U606:V606"/>
    <mergeCell ref="H610:H612"/>
    <mergeCell ref="I610:J612"/>
    <mergeCell ref="N610:N612"/>
    <mergeCell ref="O610:P612"/>
    <mergeCell ref="T610:T612"/>
    <mergeCell ref="U610:V612"/>
    <mergeCell ref="H597:L597"/>
    <mergeCell ref="N597:R597"/>
    <mergeCell ref="T597:X597"/>
    <mergeCell ref="I604:J604"/>
    <mergeCell ref="O604:P604"/>
    <mergeCell ref="U604:V604"/>
    <mergeCell ref="I605:J605"/>
    <mergeCell ref="O605:P605"/>
    <mergeCell ref="U605:V605"/>
    <mergeCell ref="C589:D589"/>
    <mergeCell ref="I589:J589"/>
    <mergeCell ref="O589:P589"/>
    <mergeCell ref="U589:V589"/>
    <mergeCell ref="B593:B595"/>
    <mergeCell ref="C593:D595"/>
    <mergeCell ref="H593:H595"/>
    <mergeCell ref="I593:J595"/>
    <mergeCell ref="N593:N595"/>
    <mergeCell ref="O593:P595"/>
    <mergeCell ref="T593:T595"/>
    <mergeCell ref="U593:V595"/>
    <mergeCell ref="B580:F580"/>
    <mergeCell ref="H580:L580"/>
    <mergeCell ref="N580:R580"/>
    <mergeCell ref="T580:X580"/>
    <mergeCell ref="C587:D587"/>
    <mergeCell ref="I587:J587"/>
    <mergeCell ref="O587:P587"/>
    <mergeCell ref="U587:V587"/>
    <mergeCell ref="C588:D588"/>
    <mergeCell ref="I588:J588"/>
    <mergeCell ref="O588:P588"/>
    <mergeCell ref="U588:V588"/>
    <mergeCell ref="C572:D572"/>
    <mergeCell ref="I572:J572"/>
    <mergeCell ref="O572:P572"/>
    <mergeCell ref="U572:V572"/>
    <mergeCell ref="B576:B578"/>
    <mergeCell ref="C576:D578"/>
    <mergeCell ref="H576:H578"/>
    <mergeCell ref="I576:J578"/>
    <mergeCell ref="N576:N578"/>
    <mergeCell ref="O576:P578"/>
    <mergeCell ref="T576:T578"/>
    <mergeCell ref="U576:V578"/>
    <mergeCell ref="B563:F563"/>
    <mergeCell ref="H563:L563"/>
    <mergeCell ref="N563:R563"/>
    <mergeCell ref="T563:X563"/>
    <mergeCell ref="C570:D570"/>
    <mergeCell ref="I570:J570"/>
    <mergeCell ref="O570:P570"/>
    <mergeCell ref="U570:V570"/>
    <mergeCell ref="C571:D571"/>
    <mergeCell ref="I571:J571"/>
    <mergeCell ref="O571:P571"/>
    <mergeCell ref="U571:V571"/>
    <mergeCell ref="C555:D555"/>
    <mergeCell ref="I555:J555"/>
    <mergeCell ref="O555:P555"/>
    <mergeCell ref="U555:V555"/>
    <mergeCell ref="B559:B561"/>
    <mergeCell ref="C559:D561"/>
    <mergeCell ref="H559:H561"/>
    <mergeCell ref="I559:J561"/>
    <mergeCell ref="N559:N561"/>
    <mergeCell ref="O559:P561"/>
    <mergeCell ref="T559:T561"/>
    <mergeCell ref="U559:V561"/>
    <mergeCell ref="B546:F546"/>
    <mergeCell ref="H546:L546"/>
    <mergeCell ref="N546:R546"/>
    <mergeCell ref="T546:X546"/>
    <mergeCell ref="C553:D553"/>
    <mergeCell ref="I553:J553"/>
    <mergeCell ref="O553:P553"/>
    <mergeCell ref="U553:V553"/>
    <mergeCell ref="C554:D554"/>
    <mergeCell ref="I554:J554"/>
    <mergeCell ref="O554:P554"/>
    <mergeCell ref="U554:V554"/>
    <mergeCell ref="C538:D538"/>
    <mergeCell ref="I538:J538"/>
    <mergeCell ref="O538:P538"/>
    <mergeCell ref="U538:V538"/>
    <mergeCell ref="B542:B544"/>
    <mergeCell ref="C542:D544"/>
    <mergeCell ref="H542:H544"/>
    <mergeCell ref="I542:J544"/>
    <mergeCell ref="N542:N544"/>
    <mergeCell ref="O542:P544"/>
    <mergeCell ref="T542:T544"/>
    <mergeCell ref="U542:V544"/>
    <mergeCell ref="B529:F529"/>
    <mergeCell ref="H529:L529"/>
    <mergeCell ref="N529:R529"/>
    <mergeCell ref="T529:X529"/>
    <mergeCell ref="C536:D536"/>
    <mergeCell ref="I536:J536"/>
    <mergeCell ref="O536:P536"/>
    <mergeCell ref="U536:V536"/>
    <mergeCell ref="C537:D537"/>
    <mergeCell ref="I537:J537"/>
    <mergeCell ref="O537:P537"/>
    <mergeCell ref="U537:V537"/>
    <mergeCell ref="C521:D521"/>
    <mergeCell ref="I521:J521"/>
    <mergeCell ref="O521:P521"/>
    <mergeCell ref="U521:V521"/>
    <mergeCell ref="B525:B527"/>
    <mergeCell ref="C525:D527"/>
    <mergeCell ref="H525:H527"/>
    <mergeCell ref="I525:J527"/>
    <mergeCell ref="N525:N527"/>
    <mergeCell ref="O525:P527"/>
    <mergeCell ref="T525:T527"/>
    <mergeCell ref="U525:V527"/>
    <mergeCell ref="B512:F512"/>
    <mergeCell ref="H512:L512"/>
    <mergeCell ref="N512:R512"/>
    <mergeCell ref="T512:X512"/>
    <mergeCell ref="C519:D519"/>
    <mergeCell ref="I519:J519"/>
    <mergeCell ref="O519:P519"/>
    <mergeCell ref="U519:V519"/>
    <mergeCell ref="C520:D520"/>
    <mergeCell ref="I520:J520"/>
    <mergeCell ref="O520:P520"/>
    <mergeCell ref="U520:V520"/>
    <mergeCell ref="C504:D504"/>
    <mergeCell ref="I504:J504"/>
    <mergeCell ref="O504:P504"/>
    <mergeCell ref="U504:V504"/>
    <mergeCell ref="B508:B510"/>
    <mergeCell ref="C508:D510"/>
    <mergeCell ref="H508:H510"/>
    <mergeCell ref="I508:J510"/>
    <mergeCell ref="N508:N510"/>
    <mergeCell ref="O508:P510"/>
    <mergeCell ref="T508:T510"/>
    <mergeCell ref="U508:V510"/>
    <mergeCell ref="B495:F495"/>
    <mergeCell ref="H495:L495"/>
    <mergeCell ref="N495:R495"/>
    <mergeCell ref="T495:X495"/>
    <mergeCell ref="C502:D502"/>
    <mergeCell ref="I502:J502"/>
    <mergeCell ref="O502:P502"/>
    <mergeCell ref="U502:V502"/>
    <mergeCell ref="C503:D503"/>
    <mergeCell ref="I503:J503"/>
    <mergeCell ref="O503:P503"/>
    <mergeCell ref="U503:V503"/>
    <mergeCell ref="I406:J408"/>
    <mergeCell ref="N376:R376"/>
    <mergeCell ref="T376:X376"/>
    <mergeCell ref="B393:F393"/>
    <mergeCell ref="H393:L393"/>
    <mergeCell ref="O383:P383"/>
    <mergeCell ref="U383:V383"/>
    <mergeCell ref="C400:D400"/>
    <mergeCell ref="I400:J400"/>
    <mergeCell ref="O384:P384"/>
    <mergeCell ref="U384:V384"/>
    <mergeCell ref="O385:P385"/>
    <mergeCell ref="U385:V385"/>
    <mergeCell ref="N389:N391"/>
    <mergeCell ref="O389:P391"/>
    <mergeCell ref="T389:T391"/>
    <mergeCell ref="U389:V391"/>
    <mergeCell ref="B376:F376"/>
    <mergeCell ref="H376:L376"/>
    <mergeCell ref="C383:D383"/>
    <mergeCell ref="I383:J383"/>
    <mergeCell ref="C384:D384"/>
    <mergeCell ref="I384:J384"/>
    <mergeCell ref="C385:D385"/>
    <mergeCell ref="I385:J385"/>
    <mergeCell ref="B389:B391"/>
    <mergeCell ref="C389:D391"/>
    <mergeCell ref="H389:H391"/>
    <mergeCell ref="I389:J391"/>
    <mergeCell ref="I368:J368"/>
    <mergeCell ref="H372:H374"/>
    <mergeCell ref="I372:J374"/>
    <mergeCell ref="H359:L359"/>
    <mergeCell ref="I366:J366"/>
    <mergeCell ref="I367:J367"/>
    <mergeCell ref="C351:D351"/>
    <mergeCell ref="I351:J351"/>
    <mergeCell ref="O351:P351"/>
    <mergeCell ref="U351:V351"/>
    <mergeCell ref="B355:B357"/>
    <mergeCell ref="C355:D357"/>
    <mergeCell ref="H355:H357"/>
    <mergeCell ref="I355:J357"/>
    <mergeCell ref="N355:N357"/>
    <mergeCell ref="O355:P357"/>
    <mergeCell ref="T355:T357"/>
    <mergeCell ref="U355:V357"/>
    <mergeCell ref="B342:F342"/>
    <mergeCell ref="H342:L342"/>
    <mergeCell ref="N342:R342"/>
    <mergeCell ref="T342:X342"/>
    <mergeCell ref="C349:D349"/>
    <mergeCell ref="I349:J349"/>
    <mergeCell ref="O349:P349"/>
    <mergeCell ref="U349:V349"/>
    <mergeCell ref="C350:D350"/>
    <mergeCell ref="I350:J350"/>
    <mergeCell ref="O350:P350"/>
    <mergeCell ref="U350:V350"/>
    <mergeCell ref="C334:D334"/>
    <mergeCell ref="I334:J334"/>
    <mergeCell ref="O334:P334"/>
    <mergeCell ref="U334:V334"/>
    <mergeCell ref="B338:B340"/>
    <mergeCell ref="C338:D340"/>
    <mergeCell ref="H338:H340"/>
    <mergeCell ref="I338:J340"/>
    <mergeCell ref="N338:N340"/>
    <mergeCell ref="O338:P340"/>
    <mergeCell ref="T338:T340"/>
    <mergeCell ref="U338:V340"/>
    <mergeCell ref="B325:F325"/>
    <mergeCell ref="H325:L325"/>
    <mergeCell ref="N325:R325"/>
    <mergeCell ref="T325:X325"/>
    <mergeCell ref="C332:D332"/>
    <mergeCell ref="I332:J332"/>
    <mergeCell ref="O332:P332"/>
    <mergeCell ref="U332:V332"/>
    <mergeCell ref="C333:D333"/>
    <mergeCell ref="I333:J333"/>
    <mergeCell ref="O333:P333"/>
    <mergeCell ref="U333:V333"/>
    <mergeCell ref="C317:D317"/>
    <mergeCell ref="I317:J317"/>
    <mergeCell ref="O317:P317"/>
    <mergeCell ref="U317:V317"/>
    <mergeCell ref="B321:B323"/>
    <mergeCell ref="C321:D323"/>
    <mergeCell ref="H321:H323"/>
    <mergeCell ref="I321:J323"/>
    <mergeCell ref="N321:N323"/>
    <mergeCell ref="O321:P323"/>
    <mergeCell ref="T321:T323"/>
    <mergeCell ref="U321:V323"/>
    <mergeCell ref="B308:F308"/>
    <mergeCell ref="H308:L308"/>
    <mergeCell ref="N308:R308"/>
    <mergeCell ref="T308:X308"/>
    <mergeCell ref="C315:D315"/>
    <mergeCell ref="I315:J315"/>
    <mergeCell ref="O315:P315"/>
    <mergeCell ref="U315:V315"/>
    <mergeCell ref="C316:D316"/>
    <mergeCell ref="I316:J316"/>
    <mergeCell ref="O316:P316"/>
    <mergeCell ref="U316:V316"/>
    <mergeCell ref="C300:D300"/>
    <mergeCell ref="I300:J300"/>
    <mergeCell ref="O300:P300"/>
    <mergeCell ref="U300:V300"/>
    <mergeCell ref="B304:B306"/>
    <mergeCell ref="C304:D306"/>
    <mergeCell ref="H304:H306"/>
    <mergeCell ref="I304:J306"/>
    <mergeCell ref="N304:N306"/>
    <mergeCell ref="O304:P306"/>
    <mergeCell ref="T304:T306"/>
    <mergeCell ref="U304:V306"/>
    <mergeCell ref="B291:F291"/>
    <mergeCell ref="H291:L291"/>
    <mergeCell ref="N291:R291"/>
    <mergeCell ref="T291:X291"/>
    <mergeCell ref="C298:D298"/>
    <mergeCell ref="I298:J298"/>
    <mergeCell ref="O298:P298"/>
    <mergeCell ref="U298:V298"/>
    <mergeCell ref="C299:D299"/>
    <mergeCell ref="I299:J299"/>
    <mergeCell ref="O299:P299"/>
    <mergeCell ref="U299:V299"/>
    <mergeCell ref="C283:D283"/>
    <mergeCell ref="I283:J283"/>
    <mergeCell ref="O283:P283"/>
    <mergeCell ref="U283:V283"/>
    <mergeCell ref="B287:B289"/>
    <mergeCell ref="C287:D289"/>
    <mergeCell ref="H287:H289"/>
    <mergeCell ref="I287:J289"/>
    <mergeCell ref="N287:N289"/>
    <mergeCell ref="O287:P289"/>
    <mergeCell ref="T287:T289"/>
    <mergeCell ref="U287:V289"/>
    <mergeCell ref="B274:F274"/>
    <mergeCell ref="H274:L274"/>
    <mergeCell ref="N274:R274"/>
    <mergeCell ref="T274:X274"/>
    <mergeCell ref="C281:D281"/>
    <mergeCell ref="I281:J281"/>
    <mergeCell ref="O281:P281"/>
    <mergeCell ref="U281:V281"/>
    <mergeCell ref="C282:D282"/>
    <mergeCell ref="I282:J282"/>
    <mergeCell ref="O282:P282"/>
    <mergeCell ref="U282:V282"/>
    <mergeCell ref="C266:D266"/>
    <mergeCell ref="I266:J266"/>
    <mergeCell ref="O266:P266"/>
    <mergeCell ref="U266:V266"/>
    <mergeCell ref="B270:B272"/>
    <mergeCell ref="C270:D272"/>
    <mergeCell ref="H270:H272"/>
    <mergeCell ref="I270:J272"/>
    <mergeCell ref="N270:N272"/>
    <mergeCell ref="O270:P272"/>
    <mergeCell ref="T270:T272"/>
    <mergeCell ref="U270:V272"/>
    <mergeCell ref="B257:F257"/>
    <mergeCell ref="H257:L257"/>
    <mergeCell ref="N257:R257"/>
    <mergeCell ref="T257:X257"/>
    <mergeCell ref="C264:D264"/>
    <mergeCell ref="I264:J264"/>
    <mergeCell ref="O264:P264"/>
    <mergeCell ref="U264:V264"/>
    <mergeCell ref="C265:D265"/>
    <mergeCell ref="I265:J265"/>
    <mergeCell ref="O265:P265"/>
    <mergeCell ref="U265:V265"/>
    <mergeCell ref="U253:V255"/>
    <mergeCell ref="C249:D249"/>
    <mergeCell ref="U249:V249"/>
    <mergeCell ref="B253:B255"/>
    <mergeCell ref="C253:D255"/>
    <mergeCell ref="H253:H255"/>
    <mergeCell ref="I253:J255"/>
    <mergeCell ref="N253:N255"/>
    <mergeCell ref="O253:P255"/>
    <mergeCell ref="I249:J249"/>
    <mergeCell ref="O249:P249"/>
    <mergeCell ref="B236:B238"/>
    <mergeCell ref="C236:D238"/>
    <mergeCell ref="H236:H238"/>
    <mergeCell ref="I236:J238"/>
    <mergeCell ref="T236:T238"/>
    <mergeCell ref="U236:V238"/>
    <mergeCell ref="T253:T255"/>
    <mergeCell ref="N236:N238"/>
    <mergeCell ref="O236:P238"/>
    <mergeCell ref="I247:J247"/>
    <mergeCell ref="O247:P247"/>
    <mergeCell ref="C231:D231"/>
    <mergeCell ref="I231:J231"/>
    <mergeCell ref="I248:J248"/>
    <mergeCell ref="O248:P248"/>
    <mergeCell ref="T219:T221"/>
    <mergeCell ref="C247:D247"/>
    <mergeCell ref="U247:V247"/>
    <mergeCell ref="C248:D248"/>
    <mergeCell ref="U248:V248"/>
    <mergeCell ref="B240:F240"/>
    <mergeCell ref="T240:X240"/>
    <mergeCell ref="C232:D232"/>
    <mergeCell ref="I232:J232"/>
    <mergeCell ref="N223:R223"/>
    <mergeCell ref="O230:P230"/>
    <mergeCell ref="O231:P231"/>
    <mergeCell ref="O232:P232"/>
    <mergeCell ref="B223:F223"/>
    <mergeCell ref="H223:L223"/>
    <mergeCell ref="H240:L240"/>
    <mergeCell ref="N240:R240"/>
    <mergeCell ref="T223:X223"/>
    <mergeCell ref="U230:V230"/>
    <mergeCell ref="U231:V231"/>
    <mergeCell ref="U232:V232"/>
    <mergeCell ref="C230:D230"/>
    <mergeCell ref="I230:J230"/>
    <mergeCell ref="C215:D215"/>
    <mergeCell ref="I215:J215"/>
    <mergeCell ref="O215:P215"/>
    <mergeCell ref="U215:V215"/>
    <mergeCell ref="B219:B221"/>
    <mergeCell ref="C219:D221"/>
    <mergeCell ref="H219:H221"/>
    <mergeCell ref="I219:J221"/>
    <mergeCell ref="N219:N221"/>
    <mergeCell ref="O219:P221"/>
    <mergeCell ref="U219:V221"/>
    <mergeCell ref="C213:D213"/>
    <mergeCell ref="I213:J213"/>
    <mergeCell ref="O213:P213"/>
    <mergeCell ref="U213:V213"/>
    <mergeCell ref="C214:D214"/>
    <mergeCell ref="I214:J214"/>
    <mergeCell ref="O214:P214"/>
    <mergeCell ref="U214:V214"/>
    <mergeCell ref="T202:T204"/>
    <mergeCell ref="U202:V204"/>
    <mergeCell ref="B206:F206"/>
    <mergeCell ref="H206:L206"/>
    <mergeCell ref="N206:R206"/>
    <mergeCell ref="T206:X206"/>
    <mergeCell ref="C198:D198"/>
    <mergeCell ref="I198:J198"/>
    <mergeCell ref="O198:P198"/>
    <mergeCell ref="U198:V198"/>
    <mergeCell ref="B202:B204"/>
    <mergeCell ref="C202:D204"/>
    <mergeCell ref="H202:H204"/>
    <mergeCell ref="I202:J204"/>
    <mergeCell ref="N202:N204"/>
    <mergeCell ref="O202:P204"/>
    <mergeCell ref="C196:D196"/>
    <mergeCell ref="I196:J196"/>
    <mergeCell ref="O196:P196"/>
    <mergeCell ref="U196:V196"/>
    <mergeCell ref="C197:D197"/>
    <mergeCell ref="I197:J197"/>
    <mergeCell ref="O197:P197"/>
    <mergeCell ref="U197:V197"/>
    <mergeCell ref="T185:T187"/>
    <mergeCell ref="U185:V187"/>
    <mergeCell ref="B189:F189"/>
    <mergeCell ref="H189:L189"/>
    <mergeCell ref="N189:R189"/>
    <mergeCell ref="T189:X189"/>
    <mergeCell ref="C181:D181"/>
    <mergeCell ref="I181:J181"/>
    <mergeCell ref="O181:P181"/>
    <mergeCell ref="U181:V181"/>
    <mergeCell ref="B185:B187"/>
    <mergeCell ref="C185:D187"/>
    <mergeCell ref="H185:H187"/>
    <mergeCell ref="I185:J187"/>
    <mergeCell ref="N185:N187"/>
    <mergeCell ref="O185:P187"/>
    <mergeCell ref="C179:D179"/>
    <mergeCell ref="I179:J179"/>
    <mergeCell ref="O179:P179"/>
    <mergeCell ref="U179:V179"/>
    <mergeCell ref="C180:D180"/>
    <mergeCell ref="I180:J180"/>
    <mergeCell ref="O180:P180"/>
    <mergeCell ref="U180:V180"/>
    <mergeCell ref="T168:T170"/>
    <mergeCell ref="U168:V170"/>
    <mergeCell ref="B172:F172"/>
    <mergeCell ref="H172:L172"/>
    <mergeCell ref="N172:R172"/>
    <mergeCell ref="T172:X172"/>
    <mergeCell ref="C164:D164"/>
    <mergeCell ref="I164:J164"/>
    <mergeCell ref="O164:P164"/>
    <mergeCell ref="U164:V164"/>
    <mergeCell ref="B168:B170"/>
    <mergeCell ref="C168:D170"/>
    <mergeCell ref="H168:H170"/>
    <mergeCell ref="I168:J170"/>
    <mergeCell ref="N168:N170"/>
    <mergeCell ref="O168:P170"/>
    <mergeCell ref="C162:D162"/>
    <mergeCell ref="I162:J162"/>
    <mergeCell ref="O162:P162"/>
    <mergeCell ref="U162:V162"/>
    <mergeCell ref="C163:D163"/>
    <mergeCell ref="I163:J163"/>
    <mergeCell ref="O163:P163"/>
    <mergeCell ref="U163:V163"/>
    <mergeCell ref="T151:T153"/>
    <mergeCell ref="U151:V153"/>
    <mergeCell ref="B155:F155"/>
    <mergeCell ref="H155:L155"/>
    <mergeCell ref="N155:R155"/>
    <mergeCell ref="T155:X155"/>
    <mergeCell ref="C147:D147"/>
    <mergeCell ref="I147:J147"/>
    <mergeCell ref="O147:P147"/>
    <mergeCell ref="U147:V147"/>
    <mergeCell ref="B151:B153"/>
    <mergeCell ref="C151:D153"/>
    <mergeCell ref="H151:H153"/>
    <mergeCell ref="I151:J153"/>
    <mergeCell ref="N151:N153"/>
    <mergeCell ref="O151:P153"/>
    <mergeCell ref="C145:D145"/>
    <mergeCell ref="I145:J145"/>
    <mergeCell ref="O145:P145"/>
    <mergeCell ref="U145:V145"/>
    <mergeCell ref="C146:D146"/>
    <mergeCell ref="I146:J146"/>
    <mergeCell ref="O146:P146"/>
    <mergeCell ref="U146:V146"/>
    <mergeCell ref="N134:N136"/>
    <mergeCell ref="O134:P136"/>
    <mergeCell ref="T134:T136"/>
    <mergeCell ref="U134:V136"/>
    <mergeCell ref="B138:F138"/>
    <mergeCell ref="H138:L138"/>
    <mergeCell ref="N138:R138"/>
    <mergeCell ref="T138:X138"/>
    <mergeCell ref="B134:B136"/>
    <mergeCell ref="C134:D136"/>
    <mergeCell ref="H134:H136"/>
    <mergeCell ref="I134:J136"/>
    <mergeCell ref="T121:X121"/>
    <mergeCell ref="C130:D130"/>
    <mergeCell ref="I130:J130"/>
    <mergeCell ref="O130:P130"/>
    <mergeCell ref="U130:V130"/>
    <mergeCell ref="O95:P95"/>
    <mergeCell ref="I112:J112"/>
    <mergeCell ref="O112:P112"/>
    <mergeCell ref="U112:V112"/>
    <mergeCell ref="C129:D129"/>
    <mergeCell ref="I129:J129"/>
    <mergeCell ref="O129:P129"/>
    <mergeCell ref="U129:V129"/>
    <mergeCell ref="C128:D128"/>
    <mergeCell ref="I128:J128"/>
    <mergeCell ref="O128:P128"/>
    <mergeCell ref="U128:V128"/>
    <mergeCell ref="T117:T119"/>
    <mergeCell ref="U117:V119"/>
    <mergeCell ref="B121:F121"/>
    <mergeCell ref="H121:L121"/>
    <mergeCell ref="U113:V113"/>
    <mergeCell ref="C112:D112"/>
    <mergeCell ref="N117:N119"/>
    <mergeCell ref="O117:P119"/>
    <mergeCell ref="N87:R87"/>
    <mergeCell ref="H104:L104"/>
    <mergeCell ref="N104:R104"/>
    <mergeCell ref="O96:P96"/>
    <mergeCell ref="I113:J113"/>
    <mergeCell ref="O113:P113"/>
    <mergeCell ref="N121:R121"/>
    <mergeCell ref="T104:X104"/>
    <mergeCell ref="O94:P94"/>
    <mergeCell ref="I111:J111"/>
    <mergeCell ref="O111:P111"/>
    <mergeCell ref="U111:V111"/>
    <mergeCell ref="O79:P79"/>
    <mergeCell ref="U79:V79"/>
    <mergeCell ref="C96:D96"/>
    <mergeCell ref="I96:J96"/>
    <mergeCell ref="H100:H102"/>
    <mergeCell ref="I100:J102"/>
    <mergeCell ref="B104:F104"/>
    <mergeCell ref="C111:D111"/>
    <mergeCell ref="N100:N102"/>
    <mergeCell ref="O100:P102"/>
    <mergeCell ref="B100:B102"/>
    <mergeCell ref="C100:D102"/>
    <mergeCell ref="U96:V96"/>
    <mergeCell ref="T100:T102"/>
    <mergeCell ref="U100:V102"/>
    <mergeCell ref="O77:P77"/>
    <mergeCell ref="U77:V77"/>
    <mergeCell ref="C94:D94"/>
    <mergeCell ref="I94:J94"/>
    <mergeCell ref="B83:B85"/>
    <mergeCell ref="C83:D85"/>
    <mergeCell ref="U83:V85"/>
    <mergeCell ref="U60:V60"/>
    <mergeCell ref="I77:J77"/>
    <mergeCell ref="B66:B68"/>
    <mergeCell ref="C66:D68"/>
    <mergeCell ref="N70:R70"/>
    <mergeCell ref="T70:X70"/>
    <mergeCell ref="B87:F87"/>
    <mergeCell ref="O78:P78"/>
    <mergeCell ref="U78:V78"/>
    <mergeCell ref="T87:X87"/>
    <mergeCell ref="U94:V94"/>
    <mergeCell ref="U95:V95"/>
    <mergeCell ref="C61:D61"/>
    <mergeCell ref="O61:P61"/>
    <mergeCell ref="C62:D62"/>
    <mergeCell ref="O62:P62"/>
    <mergeCell ref="B53:F53"/>
    <mergeCell ref="N53:R53"/>
    <mergeCell ref="C60:D60"/>
    <mergeCell ref="O60:P60"/>
    <mergeCell ref="U61:V61"/>
    <mergeCell ref="I78:J78"/>
    <mergeCell ref="U62:V62"/>
    <mergeCell ref="I79:J79"/>
    <mergeCell ref="N66:N68"/>
    <mergeCell ref="O66:P68"/>
    <mergeCell ref="T53:X53"/>
    <mergeCell ref="H70:L70"/>
    <mergeCell ref="T66:T68"/>
    <mergeCell ref="U66:V68"/>
    <mergeCell ref="N83:N85"/>
    <mergeCell ref="O83:P85"/>
    <mergeCell ref="T83:T85"/>
    <mergeCell ref="T19:X19"/>
    <mergeCell ref="B36:F36"/>
    <mergeCell ref="H53:L53"/>
    <mergeCell ref="N32:N34"/>
    <mergeCell ref="O32:P34"/>
    <mergeCell ref="B32:B34"/>
    <mergeCell ref="C32:D34"/>
    <mergeCell ref="H66:H68"/>
    <mergeCell ref="I66:J68"/>
    <mergeCell ref="I45:J45"/>
    <mergeCell ref="U28:V28"/>
    <mergeCell ref="C45:D45"/>
    <mergeCell ref="I62:J62"/>
    <mergeCell ref="H49:H51"/>
    <mergeCell ref="I49:J51"/>
    <mergeCell ref="T32:T34"/>
    <mergeCell ref="U32:V34"/>
    <mergeCell ref="B49:B51"/>
    <mergeCell ref="C49:D51"/>
    <mergeCell ref="O44:P44"/>
    <mergeCell ref="O45:P45"/>
    <mergeCell ref="N36:R36"/>
    <mergeCell ref="O43:P43"/>
    <mergeCell ref="N49:N51"/>
    <mergeCell ref="U26:V26"/>
    <mergeCell ref="C43:D43"/>
    <mergeCell ref="I60:J60"/>
    <mergeCell ref="I44:J44"/>
    <mergeCell ref="U27:V27"/>
    <mergeCell ref="C44:D44"/>
    <mergeCell ref="I61:J61"/>
    <mergeCell ref="H32:H34"/>
    <mergeCell ref="I32:J34"/>
    <mergeCell ref="H36:L36"/>
    <mergeCell ref="O27:P27"/>
    <mergeCell ref="C27:D27"/>
    <mergeCell ref="I27:J27"/>
    <mergeCell ref="O28:P28"/>
    <mergeCell ref="C28:D28"/>
    <mergeCell ref="I28:J28"/>
    <mergeCell ref="U44:V44"/>
    <mergeCell ref="U45:V45"/>
    <mergeCell ref="T36:X36"/>
    <mergeCell ref="U43:V43"/>
    <mergeCell ref="T49:T51"/>
    <mergeCell ref="U49:V51"/>
    <mergeCell ref="O49:P51"/>
    <mergeCell ref="N19:R19"/>
    <mergeCell ref="B19:F19"/>
    <mergeCell ref="H19:L19"/>
    <mergeCell ref="O26:P26"/>
    <mergeCell ref="C26:D26"/>
    <mergeCell ref="I26:J26"/>
    <mergeCell ref="B2:F2"/>
    <mergeCell ref="H2:L2"/>
    <mergeCell ref="C9:D9"/>
    <mergeCell ref="I9:J9"/>
    <mergeCell ref="C10:D10"/>
    <mergeCell ref="I10:J10"/>
    <mergeCell ref="O11:P11"/>
    <mergeCell ref="U11:V11"/>
    <mergeCell ref="N15:N17"/>
    <mergeCell ref="O15:P17"/>
    <mergeCell ref="T15:T17"/>
    <mergeCell ref="U15:V17"/>
    <mergeCell ref="N2:R2"/>
    <mergeCell ref="T2:X2"/>
    <mergeCell ref="O9:P9"/>
    <mergeCell ref="U9:V9"/>
    <mergeCell ref="O10:P10"/>
    <mergeCell ref="U10:V10"/>
    <mergeCell ref="C113:D113"/>
    <mergeCell ref="B117:B119"/>
    <mergeCell ref="C117:D119"/>
    <mergeCell ref="C11:D11"/>
    <mergeCell ref="I11:J11"/>
    <mergeCell ref="B15:B17"/>
    <mergeCell ref="C15:D17"/>
    <mergeCell ref="H15:H17"/>
    <mergeCell ref="I15:J17"/>
    <mergeCell ref="I43:J43"/>
    <mergeCell ref="I95:J95"/>
    <mergeCell ref="H83:H85"/>
    <mergeCell ref="I83:J85"/>
    <mergeCell ref="C77:D77"/>
    <mergeCell ref="C78:D78"/>
    <mergeCell ref="C79:D79"/>
    <mergeCell ref="B70:F70"/>
    <mergeCell ref="H87:L87"/>
    <mergeCell ref="C95:D95"/>
    <mergeCell ref="H117:H119"/>
    <mergeCell ref="I117:J119"/>
    <mergeCell ref="C419:D419"/>
    <mergeCell ref="I419:J419"/>
    <mergeCell ref="T406:T408"/>
    <mergeCell ref="U406:V408"/>
    <mergeCell ref="B423:B425"/>
    <mergeCell ref="C423:D425"/>
    <mergeCell ref="H423:H425"/>
    <mergeCell ref="I423:J425"/>
    <mergeCell ref="T393:X393"/>
    <mergeCell ref="B410:F410"/>
    <mergeCell ref="H410:L410"/>
    <mergeCell ref="U400:V400"/>
    <mergeCell ref="C417:D417"/>
    <mergeCell ref="I417:J417"/>
    <mergeCell ref="U401:V401"/>
    <mergeCell ref="C418:D418"/>
    <mergeCell ref="I418:J418"/>
    <mergeCell ref="C401:D401"/>
    <mergeCell ref="I401:J401"/>
    <mergeCell ref="C402:D402"/>
    <mergeCell ref="I402:J402"/>
    <mergeCell ref="B406:B408"/>
    <mergeCell ref="C406:D408"/>
    <mergeCell ref="H406:H408"/>
    <mergeCell ref="O417:P417"/>
    <mergeCell ref="U417:V417"/>
    <mergeCell ref="O434:P434"/>
    <mergeCell ref="U434:V434"/>
    <mergeCell ref="O418:P418"/>
    <mergeCell ref="U418:V418"/>
    <mergeCell ref="O435:P435"/>
    <mergeCell ref="U435:V435"/>
    <mergeCell ref="N393:R393"/>
    <mergeCell ref="O400:P400"/>
    <mergeCell ref="O401:P401"/>
    <mergeCell ref="O402:P402"/>
    <mergeCell ref="N406:N408"/>
    <mergeCell ref="O406:P408"/>
    <mergeCell ref="N410:R410"/>
    <mergeCell ref="T410:X410"/>
    <mergeCell ref="N427:R427"/>
    <mergeCell ref="U402:V402"/>
    <mergeCell ref="O419:P419"/>
    <mergeCell ref="U419:V419"/>
    <mergeCell ref="O436:P436"/>
    <mergeCell ref="U436:V436"/>
    <mergeCell ref="N423:N425"/>
    <mergeCell ref="O423:P425"/>
    <mergeCell ref="T423:T425"/>
    <mergeCell ref="U423:V425"/>
    <mergeCell ref="N440:N442"/>
    <mergeCell ref="O440:P442"/>
    <mergeCell ref="T440:T442"/>
    <mergeCell ref="U440:V442"/>
    <mergeCell ref="T427:X427"/>
    <mergeCell ref="B444:F444"/>
    <mergeCell ref="H444:L444"/>
    <mergeCell ref="N444:R444"/>
    <mergeCell ref="T444:X444"/>
    <mergeCell ref="C451:D451"/>
    <mergeCell ref="I451:J451"/>
    <mergeCell ref="O451:P451"/>
    <mergeCell ref="U451:V451"/>
    <mergeCell ref="C452:D452"/>
    <mergeCell ref="I452:J452"/>
    <mergeCell ref="O452:P452"/>
    <mergeCell ref="U452:V452"/>
    <mergeCell ref="C453:D453"/>
    <mergeCell ref="I453:J453"/>
    <mergeCell ref="O453:P453"/>
    <mergeCell ref="U453:V453"/>
    <mergeCell ref="B457:B459"/>
    <mergeCell ref="C457:D459"/>
    <mergeCell ref="H457:H459"/>
    <mergeCell ref="I457:J459"/>
    <mergeCell ref="N457:N459"/>
    <mergeCell ref="O457:P459"/>
    <mergeCell ref="T457:T459"/>
    <mergeCell ref="U457:V459"/>
    <mergeCell ref="B461:F461"/>
    <mergeCell ref="H461:L461"/>
    <mergeCell ref="N461:R461"/>
    <mergeCell ref="T461:X461"/>
    <mergeCell ref="C468:D468"/>
    <mergeCell ref="I468:J468"/>
    <mergeCell ref="O468:P468"/>
    <mergeCell ref="U468:V468"/>
    <mergeCell ref="C469:D469"/>
    <mergeCell ref="I469:J469"/>
    <mergeCell ref="O469:P469"/>
    <mergeCell ref="U469:V469"/>
    <mergeCell ref="C470:D470"/>
    <mergeCell ref="I470:J470"/>
    <mergeCell ref="O470:P470"/>
    <mergeCell ref="U470:V470"/>
    <mergeCell ref="B474:B476"/>
    <mergeCell ref="C474:D476"/>
    <mergeCell ref="H474:H476"/>
    <mergeCell ref="I474:J476"/>
    <mergeCell ref="N474:N476"/>
    <mergeCell ref="O474:P476"/>
    <mergeCell ref="T474:T476"/>
    <mergeCell ref="U474:V476"/>
    <mergeCell ref="B478:F478"/>
    <mergeCell ref="H478:L478"/>
    <mergeCell ref="N478:R478"/>
    <mergeCell ref="T478:X478"/>
    <mergeCell ref="C485:D485"/>
    <mergeCell ref="I485:J485"/>
    <mergeCell ref="O485:P485"/>
    <mergeCell ref="U485:V485"/>
    <mergeCell ref="C486:D486"/>
    <mergeCell ref="I486:J486"/>
    <mergeCell ref="O486:P486"/>
    <mergeCell ref="U486:V486"/>
    <mergeCell ref="C487:D487"/>
    <mergeCell ref="I487:J487"/>
    <mergeCell ref="O487:P487"/>
    <mergeCell ref="U487:V487"/>
    <mergeCell ref="B491:B493"/>
    <mergeCell ref="C491:D493"/>
    <mergeCell ref="H491:H493"/>
    <mergeCell ref="I491:J493"/>
    <mergeCell ref="N491:N493"/>
    <mergeCell ref="O491:P493"/>
    <mergeCell ref="T491:T493"/>
    <mergeCell ref="U491:V493"/>
    <mergeCell ref="B427:F427"/>
    <mergeCell ref="H427:L427"/>
    <mergeCell ref="C434:D434"/>
    <mergeCell ref="I434:J434"/>
    <mergeCell ref="C435:D435"/>
    <mergeCell ref="I435:J435"/>
    <mergeCell ref="C436:D436"/>
    <mergeCell ref="I436:J436"/>
    <mergeCell ref="B440:B442"/>
    <mergeCell ref="C440:D442"/>
    <mergeCell ref="H440:H442"/>
    <mergeCell ref="I440:J442"/>
  </mergeCells>
  <phoneticPr fontId="1" type="noConversion"/>
  <conditionalFormatting sqref="C6:D8">
    <cfRule type="cellIs" dxfId="3176" priority="8441" operator="between">
      <formula>52.5</formula>
      <formula>47.5</formula>
    </cfRule>
    <cfRule type="cellIs" dxfId="3175" priority="8442" operator="lessThan">
      <formula>30</formula>
    </cfRule>
    <cfRule type="cellIs" dxfId="3174" priority="8443" operator="between">
      <formula>35</formula>
      <formula>30</formula>
    </cfRule>
    <cfRule type="cellIs" dxfId="3173" priority="8444" operator="between">
      <formula>35</formula>
      <formula>40</formula>
    </cfRule>
    <cfRule type="cellIs" dxfId="3172" priority="8445" operator="between">
      <formula>47.5</formula>
      <formula>45</formula>
    </cfRule>
    <cfRule type="cellIs" dxfId="3171" priority="8446" operator="between">
      <formula>55</formula>
      <formula>52.5</formula>
    </cfRule>
    <cfRule type="cellIs" dxfId="3170" priority="8447" operator="between">
      <formula>65</formula>
      <formula>60</formula>
    </cfRule>
    <cfRule type="cellIs" dxfId="3169" priority="8448" operator="between">
      <formula>70</formula>
      <formula>65</formula>
    </cfRule>
    <cfRule type="cellIs" dxfId="3168" priority="8449" operator="greaterThan">
      <formula>70</formula>
    </cfRule>
  </conditionalFormatting>
  <conditionalFormatting sqref="C12:D14">
    <cfRule type="cellIs" dxfId="3167" priority="7053" operator="between">
      <formula>52.5</formula>
      <formula>47.5</formula>
    </cfRule>
    <cfRule type="cellIs" dxfId="3166" priority="7054" operator="lessThan">
      <formula>30</formula>
    </cfRule>
    <cfRule type="cellIs" dxfId="3165" priority="7055" operator="between">
      <formula>35</formula>
      <formula>30</formula>
    </cfRule>
    <cfRule type="cellIs" dxfId="3164" priority="7056" operator="between">
      <formula>35</formula>
      <formula>40</formula>
    </cfRule>
    <cfRule type="cellIs" dxfId="3163" priority="7057" operator="between">
      <formula>47.5</formula>
      <formula>45</formula>
    </cfRule>
    <cfRule type="cellIs" dxfId="3162" priority="7058" operator="between">
      <formula>55</formula>
      <formula>52.5</formula>
    </cfRule>
    <cfRule type="cellIs" dxfId="3161" priority="7059" operator="between">
      <formula>65</formula>
      <formula>60</formula>
    </cfRule>
    <cfRule type="cellIs" dxfId="3160" priority="7060" operator="between">
      <formula>70</formula>
      <formula>65</formula>
    </cfRule>
    <cfRule type="cellIs" dxfId="3159" priority="7061" operator="greaterThan">
      <formula>70</formula>
    </cfRule>
  </conditionalFormatting>
  <conditionalFormatting sqref="F12:F14">
    <cfRule type="cellIs" dxfId="3158" priority="5329" operator="between">
      <formula>49.5</formula>
      <formula>50.5</formula>
    </cfRule>
    <cfRule type="cellIs" dxfId="3157" priority="5330" operator="lessThan">
      <formula>40</formula>
    </cfRule>
    <cfRule type="cellIs" dxfId="3156" priority="5331" operator="between">
      <formula>40</formula>
      <formula>42.5</formula>
    </cfRule>
    <cfRule type="cellIs" dxfId="3155" priority="5332" operator="between">
      <formula>42.5</formula>
      <formula>45</formula>
    </cfRule>
    <cfRule type="cellIs" dxfId="3154" priority="5333" operator="between">
      <formula>48</formula>
      <formula>49.5</formula>
    </cfRule>
    <cfRule type="cellIs" dxfId="3153" priority="5334" operator="between">
      <formula>50.5</formula>
      <formula>52</formula>
    </cfRule>
    <cfRule type="cellIs" dxfId="3152" priority="5335" operator="between">
      <formula>55</formula>
      <formula>57.5</formula>
    </cfRule>
    <cfRule type="cellIs" dxfId="3151" priority="5336" operator="between">
      <formula>57.5</formula>
      <formula>60</formula>
    </cfRule>
    <cfRule type="cellIs" dxfId="3150" priority="5337" operator="greaterThan">
      <formula>60</formula>
    </cfRule>
  </conditionalFormatting>
  <conditionalFormatting sqref="I6:J8">
    <cfRule type="cellIs" dxfId="3149" priority="2449" operator="between">
      <formula>52.5</formula>
      <formula>47.5</formula>
    </cfRule>
    <cfRule type="cellIs" dxfId="3148" priority="2450" operator="lessThan">
      <formula>30</formula>
    </cfRule>
    <cfRule type="cellIs" dxfId="3147" priority="2451" operator="between">
      <formula>35</formula>
      <formula>30</formula>
    </cfRule>
    <cfRule type="cellIs" dxfId="3146" priority="2452" operator="between">
      <formula>35</formula>
      <formula>40</formula>
    </cfRule>
    <cfRule type="cellIs" dxfId="3145" priority="2453" operator="between">
      <formula>47.5</formula>
      <formula>45</formula>
    </cfRule>
    <cfRule type="cellIs" dxfId="3144" priority="2454" operator="between">
      <formula>55</formula>
      <formula>52.5</formula>
    </cfRule>
    <cfRule type="cellIs" dxfId="3143" priority="2455" operator="between">
      <formula>65</formula>
      <formula>60</formula>
    </cfRule>
    <cfRule type="cellIs" dxfId="3142" priority="2456" operator="between">
      <formula>70</formula>
      <formula>65</formula>
    </cfRule>
    <cfRule type="cellIs" dxfId="3141" priority="2457" operator="greaterThan">
      <formula>70</formula>
    </cfRule>
  </conditionalFormatting>
  <conditionalFormatting sqref="I12:J14">
    <cfRule type="cellIs" dxfId="3140" priority="2440" operator="between">
      <formula>52.5</formula>
      <formula>47.5</formula>
    </cfRule>
    <cfRule type="cellIs" dxfId="3139" priority="2441" operator="lessThan">
      <formula>30</formula>
    </cfRule>
    <cfRule type="cellIs" dxfId="3138" priority="2442" operator="between">
      <formula>35</formula>
      <formula>30</formula>
    </cfRule>
    <cfRule type="cellIs" dxfId="3137" priority="2443" operator="between">
      <formula>35</formula>
      <formula>40</formula>
    </cfRule>
    <cfRule type="cellIs" dxfId="3136" priority="2444" operator="between">
      <formula>47.5</formula>
      <formula>45</formula>
    </cfRule>
    <cfRule type="cellIs" dxfId="3135" priority="2445" operator="between">
      <formula>55</formula>
      <formula>52.5</formula>
    </cfRule>
    <cfRule type="cellIs" dxfId="3134" priority="2446" operator="between">
      <formula>65</formula>
      <formula>60</formula>
    </cfRule>
    <cfRule type="cellIs" dxfId="3133" priority="2447" operator="between">
      <formula>70</formula>
      <formula>65</formula>
    </cfRule>
    <cfRule type="cellIs" dxfId="3132" priority="2448" operator="greaterThan">
      <formula>70</formula>
    </cfRule>
  </conditionalFormatting>
  <conditionalFormatting sqref="L12:L14">
    <cfRule type="cellIs" dxfId="3131" priority="2431" operator="between">
      <formula>49.5</formula>
      <formula>50.5</formula>
    </cfRule>
    <cfRule type="cellIs" dxfId="3130" priority="2432" operator="lessThan">
      <formula>40</formula>
    </cfRule>
    <cfRule type="cellIs" dxfId="3129" priority="2433" operator="between">
      <formula>40</formula>
      <formula>42.5</formula>
    </cfRule>
    <cfRule type="cellIs" dxfId="3128" priority="2434" operator="between">
      <formula>42.5</formula>
      <formula>45</formula>
    </cfRule>
    <cfRule type="cellIs" dxfId="3127" priority="2435" operator="between">
      <formula>48</formula>
      <formula>49.5</formula>
    </cfRule>
    <cfRule type="cellIs" dxfId="3126" priority="2436" operator="between">
      <formula>50.5</formula>
      <formula>52</formula>
    </cfRule>
    <cfRule type="cellIs" dxfId="3125" priority="2437" operator="between">
      <formula>55</formula>
      <formula>57.5</formula>
    </cfRule>
    <cfRule type="cellIs" dxfId="3124" priority="2438" operator="between">
      <formula>57.5</formula>
      <formula>60</formula>
    </cfRule>
    <cfRule type="cellIs" dxfId="3123" priority="2439" operator="greaterThan">
      <formula>60</formula>
    </cfRule>
  </conditionalFormatting>
  <conditionalFormatting sqref="O6:P8">
    <cfRule type="cellIs" dxfId="3122" priority="2422" operator="between">
      <formula>52.5</formula>
      <formula>47.5</formula>
    </cfRule>
    <cfRule type="cellIs" dxfId="3121" priority="2423" operator="lessThan">
      <formula>30</formula>
    </cfRule>
    <cfRule type="cellIs" dxfId="3120" priority="2424" operator="between">
      <formula>35</formula>
      <formula>30</formula>
    </cfRule>
    <cfRule type="cellIs" dxfId="3119" priority="2425" operator="between">
      <formula>35</formula>
      <formula>40</formula>
    </cfRule>
    <cfRule type="cellIs" dxfId="3118" priority="2426" operator="between">
      <formula>47.5</formula>
      <formula>45</formula>
    </cfRule>
    <cfRule type="cellIs" dxfId="3117" priority="2427" operator="between">
      <formula>55</formula>
      <formula>52.5</formula>
    </cfRule>
    <cfRule type="cellIs" dxfId="3116" priority="2428" operator="between">
      <formula>65</formula>
      <formula>60</formula>
    </cfRule>
    <cfRule type="cellIs" dxfId="3115" priority="2429" operator="between">
      <formula>70</formula>
      <formula>65</formula>
    </cfRule>
    <cfRule type="cellIs" dxfId="3114" priority="2430" operator="greaterThan">
      <formula>70</formula>
    </cfRule>
  </conditionalFormatting>
  <conditionalFormatting sqref="O12:P14">
    <cfRule type="cellIs" dxfId="3113" priority="2413" operator="between">
      <formula>52.5</formula>
      <formula>47.5</formula>
    </cfRule>
    <cfRule type="cellIs" dxfId="3112" priority="2414" operator="lessThan">
      <formula>30</formula>
    </cfRule>
    <cfRule type="cellIs" dxfId="3111" priority="2415" operator="between">
      <formula>35</formula>
      <formula>30</formula>
    </cfRule>
    <cfRule type="cellIs" dxfId="3110" priority="2416" operator="between">
      <formula>35</formula>
      <formula>40</formula>
    </cfRule>
    <cfRule type="cellIs" dxfId="3109" priority="2417" operator="between">
      <formula>47.5</formula>
      <formula>45</formula>
    </cfRule>
    <cfRule type="cellIs" dxfId="3108" priority="2418" operator="between">
      <formula>55</formula>
      <formula>52.5</formula>
    </cfRule>
    <cfRule type="cellIs" dxfId="3107" priority="2419" operator="between">
      <formula>65</formula>
      <formula>60</formula>
    </cfRule>
    <cfRule type="cellIs" dxfId="3106" priority="2420" operator="between">
      <formula>70</formula>
      <formula>65</formula>
    </cfRule>
    <cfRule type="cellIs" dxfId="3105" priority="2421" operator="greaterThan">
      <formula>70</formula>
    </cfRule>
  </conditionalFormatting>
  <conditionalFormatting sqref="R12:R14">
    <cfRule type="cellIs" dxfId="3104" priority="2404" operator="between">
      <formula>49.5</formula>
      <formula>50.5</formula>
    </cfRule>
    <cfRule type="cellIs" dxfId="3103" priority="2405" operator="lessThan">
      <formula>40</formula>
    </cfRule>
    <cfRule type="cellIs" dxfId="3102" priority="2406" operator="between">
      <formula>40</formula>
      <formula>42.5</formula>
    </cfRule>
    <cfRule type="cellIs" dxfId="3101" priority="2407" operator="between">
      <formula>42.5</formula>
      <formula>45</formula>
    </cfRule>
    <cfRule type="cellIs" dxfId="3100" priority="2408" operator="between">
      <formula>48</formula>
      <formula>49.5</formula>
    </cfRule>
    <cfRule type="cellIs" dxfId="3099" priority="2409" operator="between">
      <formula>50.5</formula>
      <formula>52</formula>
    </cfRule>
    <cfRule type="cellIs" dxfId="3098" priority="2410" operator="between">
      <formula>55</formula>
      <formula>57.5</formula>
    </cfRule>
    <cfRule type="cellIs" dxfId="3097" priority="2411" operator="between">
      <formula>57.5</formula>
      <formula>60</formula>
    </cfRule>
    <cfRule type="cellIs" dxfId="3096" priority="2412" operator="greaterThan">
      <formula>60</formula>
    </cfRule>
  </conditionalFormatting>
  <conditionalFormatting sqref="U6:V8">
    <cfRule type="cellIs" dxfId="3095" priority="2395" operator="between">
      <formula>52.5</formula>
      <formula>47.5</formula>
    </cfRule>
    <cfRule type="cellIs" dxfId="3094" priority="2396" operator="lessThan">
      <formula>30</formula>
    </cfRule>
    <cfRule type="cellIs" dxfId="3093" priority="2397" operator="between">
      <formula>35</formula>
      <formula>30</formula>
    </cfRule>
    <cfRule type="cellIs" dxfId="3092" priority="2398" operator="between">
      <formula>35</formula>
      <formula>40</formula>
    </cfRule>
    <cfRule type="cellIs" dxfId="3091" priority="2399" operator="between">
      <formula>47.5</formula>
      <formula>45</formula>
    </cfRule>
    <cfRule type="cellIs" dxfId="3090" priority="2400" operator="between">
      <formula>55</formula>
      <formula>52.5</formula>
    </cfRule>
    <cfRule type="cellIs" dxfId="3089" priority="2401" operator="between">
      <formula>65</formula>
      <formula>60</formula>
    </cfRule>
    <cfRule type="cellIs" dxfId="3088" priority="2402" operator="between">
      <formula>70</formula>
      <formula>65</formula>
    </cfRule>
    <cfRule type="cellIs" dxfId="3087" priority="2403" operator="greaterThan">
      <formula>70</formula>
    </cfRule>
  </conditionalFormatting>
  <conditionalFormatting sqref="U12:V14">
    <cfRule type="cellIs" dxfId="3086" priority="2386" operator="between">
      <formula>52.5</formula>
      <formula>47.5</formula>
    </cfRule>
    <cfRule type="cellIs" dxfId="3085" priority="2387" operator="lessThan">
      <formula>30</formula>
    </cfRule>
    <cfRule type="cellIs" dxfId="3084" priority="2388" operator="between">
      <formula>35</formula>
      <formula>30</formula>
    </cfRule>
    <cfRule type="cellIs" dxfId="3083" priority="2389" operator="between">
      <formula>35</formula>
      <formula>40</formula>
    </cfRule>
    <cfRule type="cellIs" dxfId="3082" priority="2390" operator="between">
      <formula>47.5</formula>
      <formula>45</formula>
    </cfRule>
    <cfRule type="cellIs" dxfId="3081" priority="2391" operator="between">
      <formula>55</formula>
      <formula>52.5</formula>
    </cfRule>
    <cfRule type="cellIs" dxfId="3080" priority="2392" operator="between">
      <formula>65</formula>
      <formula>60</formula>
    </cfRule>
    <cfRule type="cellIs" dxfId="3079" priority="2393" operator="between">
      <formula>70</formula>
      <formula>65</formula>
    </cfRule>
    <cfRule type="cellIs" dxfId="3078" priority="2394" operator="greaterThan">
      <formula>70</formula>
    </cfRule>
  </conditionalFormatting>
  <conditionalFormatting sqref="X12:X14">
    <cfRule type="cellIs" dxfId="3077" priority="2377" operator="between">
      <formula>49.5</formula>
      <formula>50.5</formula>
    </cfRule>
    <cfRule type="cellIs" dxfId="3076" priority="2378" operator="lessThan">
      <formula>40</formula>
    </cfRule>
    <cfRule type="cellIs" dxfId="3075" priority="2379" operator="between">
      <formula>40</formula>
      <formula>42.5</formula>
    </cfRule>
    <cfRule type="cellIs" dxfId="3074" priority="2380" operator="between">
      <formula>42.5</formula>
      <formula>45</formula>
    </cfRule>
    <cfRule type="cellIs" dxfId="3073" priority="2381" operator="between">
      <formula>48</formula>
      <formula>49.5</formula>
    </cfRule>
    <cfRule type="cellIs" dxfId="3072" priority="2382" operator="between">
      <formula>50.5</formula>
      <formula>52</formula>
    </cfRule>
    <cfRule type="cellIs" dxfId="3071" priority="2383" operator="between">
      <formula>55</formula>
      <formula>57.5</formula>
    </cfRule>
    <cfRule type="cellIs" dxfId="3070" priority="2384" operator="between">
      <formula>57.5</formula>
      <formula>60</formula>
    </cfRule>
    <cfRule type="cellIs" dxfId="3069" priority="2385" operator="greaterThan">
      <formula>60</formula>
    </cfRule>
  </conditionalFormatting>
  <conditionalFormatting sqref="C23:D25 C40:D42 C57:D59 C74:D76 C91:D93 C108:D110 C125:D127 C142:D144 C159:D161 C176:D178 C193:D195 C210:D212">
    <cfRule type="cellIs" dxfId="3068" priority="2368" operator="between">
      <formula>52.5</formula>
      <formula>47.5</formula>
    </cfRule>
    <cfRule type="cellIs" dxfId="3067" priority="2369" operator="lessThan">
      <formula>30</formula>
    </cfRule>
    <cfRule type="cellIs" dxfId="3066" priority="2370" operator="between">
      <formula>35</formula>
      <formula>30</formula>
    </cfRule>
    <cfRule type="cellIs" dxfId="3065" priority="2371" operator="between">
      <formula>35</formula>
      <formula>40</formula>
    </cfRule>
    <cfRule type="cellIs" dxfId="3064" priority="2372" operator="between">
      <formula>47.5</formula>
      <formula>45</formula>
    </cfRule>
    <cfRule type="cellIs" dxfId="3063" priority="2373" operator="between">
      <formula>55</formula>
      <formula>52.5</formula>
    </cfRule>
    <cfRule type="cellIs" dxfId="3062" priority="2374" operator="between">
      <formula>65</formula>
      <formula>60</formula>
    </cfRule>
    <cfRule type="cellIs" dxfId="3061" priority="2375" operator="between">
      <formula>70</formula>
      <formula>65</formula>
    </cfRule>
    <cfRule type="cellIs" dxfId="3060" priority="2376" operator="greaterThan">
      <formula>70</formula>
    </cfRule>
  </conditionalFormatting>
  <conditionalFormatting sqref="C29:D31 C46:D48 C63:D65 C80:D82 C97:D99 C114:D116 C131:D133 C148:D150 C165:D167 C182:D184 C199:D201 C216:D218">
    <cfRule type="cellIs" dxfId="3059" priority="2359" operator="between">
      <formula>52.5</formula>
      <formula>47.5</formula>
    </cfRule>
    <cfRule type="cellIs" dxfId="3058" priority="2360" operator="lessThan">
      <formula>30</formula>
    </cfRule>
    <cfRule type="cellIs" dxfId="3057" priority="2361" operator="between">
      <formula>35</formula>
      <formula>30</formula>
    </cfRule>
    <cfRule type="cellIs" dxfId="3056" priority="2362" operator="between">
      <formula>35</formula>
      <formula>40</formula>
    </cfRule>
    <cfRule type="cellIs" dxfId="3055" priority="2363" operator="between">
      <formula>47.5</formula>
      <formula>45</formula>
    </cfRule>
    <cfRule type="cellIs" dxfId="3054" priority="2364" operator="between">
      <formula>55</formula>
      <formula>52.5</formula>
    </cfRule>
    <cfRule type="cellIs" dxfId="3053" priority="2365" operator="between">
      <formula>65</formula>
      <formula>60</formula>
    </cfRule>
    <cfRule type="cellIs" dxfId="3052" priority="2366" operator="between">
      <formula>70</formula>
      <formula>65</formula>
    </cfRule>
    <cfRule type="cellIs" dxfId="3051" priority="2367" operator="greaterThan">
      <formula>70</formula>
    </cfRule>
  </conditionalFormatting>
  <conditionalFormatting sqref="F29:F31 F46:F48 F63:F65 F80:F82 F97:F99 F114:F116 F131:F133 F148:F150 F165:F167 F182:F184 F199:F201 F216:F218">
    <cfRule type="cellIs" dxfId="3050" priority="2350" operator="between">
      <formula>49.5</formula>
      <formula>50.5</formula>
    </cfRule>
    <cfRule type="cellIs" dxfId="3049" priority="2351" operator="lessThan">
      <formula>40</formula>
    </cfRule>
    <cfRule type="cellIs" dxfId="3048" priority="2352" operator="between">
      <formula>40</formula>
      <formula>42.5</formula>
    </cfRule>
    <cfRule type="cellIs" dxfId="3047" priority="2353" operator="between">
      <formula>42.5</formula>
      <formula>45</formula>
    </cfRule>
    <cfRule type="cellIs" dxfId="3046" priority="2354" operator="between">
      <formula>48</formula>
      <formula>49.5</formula>
    </cfRule>
    <cfRule type="cellIs" dxfId="3045" priority="2355" operator="between">
      <formula>50.5</formula>
      <formula>52</formula>
    </cfRule>
    <cfRule type="cellIs" dxfId="3044" priority="2356" operator="between">
      <formula>55</formula>
      <formula>57.5</formula>
    </cfRule>
    <cfRule type="cellIs" dxfId="3043" priority="2357" operator="between">
      <formula>57.5</formula>
      <formula>60</formula>
    </cfRule>
    <cfRule type="cellIs" dxfId="3042" priority="2358" operator="greaterThan">
      <formula>60</formula>
    </cfRule>
  </conditionalFormatting>
  <conditionalFormatting sqref="I23:J25 I40:J42 I57:J59 I74:J76 I91:J93 I108:J110 I125:J127 I142:J144 I159:J161 I176:J178 I193:J195 I210:J212">
    <cfRule type="cellIs" dxfId="3041" priority="2341" operator="between">
      <formula>52.5</formula>
      <formula>47.5</formula>
    </cfRule>
    <cfRule type="cellIs" dxfId="3040" priority="2342" operator="lessThan">
      <formula>30</formula>
    </cfRule>
    <cfRule type="cellIs" dxfId="3039" priority="2343" operator="between">
      <formula>35</formula>
      <formula>30</formula>
    </cfRule>
    <cfRule type="cellIs" dxfId="3038" priority="2344" operator="between">
      <formula>35</formula>
      <formula>40</formula>
    </cfRule>
    <cfRule type="cellIs" dxfId="3037" priority="2345" operator="between">
      <formula>47.5</formula>
      <formula>45</formula>
    </cfRule>
    <cfRule type="cellIs" dxfId="3036" priority="2346" operator="between">
      <formula>55</formula>
      <formula>52.5</formula>
    </cfRule>
    <cfRule type="cellIs" dxfId="3035" priority="2347" operator="between">
      <formula>65</formula>
      <formula>60</formula>
    </cfRule>
    <cfRule type="cellIs" dxfId="3034" priority="2348" operator="between">
      <formula>70</formula>
      <formula>65</formula>
    </cfRule>
    <cfRule type="cellIs" dxfId="3033" priority="2349" operator="greaterThan">
      <formula>70</formula>
    </cfRule>
  </conditionalFormatting>
  <conditionalFormatting sqref="I29:J31 I46:J48 I63:J65 I80:J82 I97:J99 I114:J116 I131:J133 I148:J150 I165:J167 I182:J184 I199:J201 I216:J218">
    <cfRule type="cellIs" dxfId="3032" priority="2332" operator="between">
      <formula>52.5</formula>
      <formula>47.5</formula>
    </cfRule>
    <cfRule type="cellIs" dxfId="3031" priority="2333" operator="lessThan">
      <formula>30</formula>
    </cfRule>
    <cfRule type="cellIs" dxfId="3030" priority="2334" operator="between">
      <formula>35</formula>
      <formula>30</formula>
    </cfRule>
    <cfRule type="cellIs" dxfId="3029" priority="2335" operator="between">
      <formula>35</formula>
      <formula>40</formula>
    </cfRule>
    <cfRule type="cellIs" dxfId="3028" priority="2336" operator="between">
      <formula>47.5</formula>
      <formula>45</formula>
    </cfRule>
    <cfRule type="cellIs" dxfId="3027" priority="2337" operator="between">
      <formula>55</formula>
      <formula>52.5</formula>
    </cfRule>
    <cfRule type="cellIs" dxfId="3026" priority="2338" operator="between">
      <formula>65</formula>
      <formula>60</formula>
    </cfRule>
    <cfRule type="cellIs" dxfId="3025" priority="2339" operator="between">
      <formula>70</formula>
      <formula>65</formula>
    </cfRule>
    <cfRule type="cellIs" dxfId="3024" priority="2340" operator="greaterThan">
      <formula>70</formula>
    </cfRule>
  </conditionalFormatting>
  <conditionalFormatting sqref="L29:L31 L46:L48 L63:L65 L80:L82 L97:L99 L114:L116 L131:L133 L148:L150 L165:L167 L182:L184 L199:L201 L216:L218">
    <cfRule type="cellIs" dxfId="3023" priority="2323" operator="between">
      <formula>49.5</formula>
      <formula>50.5</formula>
    </cfRule>
    <cfRule type="cellIs" dxfId="3022" priority="2324" operator="lessThan">
      <formula>40</formula>
    </cfRule>
    <cfRule type="cellIs" dxfId="3021" priority="2325" operator="between">
      <formula>40</formula>
      <formula>42.5</formula>
    </cfRule>
    <cfRule type="cellIs" dxfId="3020" priority="2326" operator="between">
      <formula>42.5</formula>
      <formula>45</formula>
    </cfRule>
    <cfRule type="cellIs" dxfId="3019" priority="2327" operator="between">
      <formula>48</formula>
      <formula>49.5</formula>
    </cfRule>
    <cfRule type="cellIs" dxfId="3018" priority="2328" operator="between">
      <formula>50.5</formula>
      <formula>52</formula>
    </cfRule>
    <cfRule type="cellIs" dxfId="3017" priority="2329" operator="between">
      <formula>55</formula>
      <formula>57.5</formula>
    </cfRule>
    <cfRule type="cellIs" dxfId="3016" priority="2330" operator="between">
      <formula>57.5</formula>
      <formula>60</formula>
    </cfRule>
    <cfRule type="cellIs" dxfId="3015" priority="2331" operator="greaterThan">
      <formula>60</formula>
    </cfRule>
  </conditionalFormatting>
  <conditionalFormatting sqref="O23:P25 O40:P42 O57:P59 O74:P76 O91:P93 O108:P110 O125:P127 O142:P144 O159:P161 O176:P178 O193:P195 O210:P212">
    <cfRule type="cellIs" dxfId="3014" priority="2314" operator="between">
      <formula>52.5</formula>
      <formula>47.5</formula>
    </cfRule>
    <cfRule type="cellIs" dxfId="3013" priority="2315" operator="lessThan">
      <formula>30</formula>
    </cfRule>
    <cfRule type="cellIs" dxfId="3012" priority="2316" operator="between">
      <formula>35</formula>
      <formula>30</formula>
    </cfRule>
    <cfRule type="cellIs" dxfId="3011" priority="2317" operator="between">
      <formula>35</formula>
      <formula>40</formula>
    </cfRule>
    <cfRule type="cellIs" dxfId="3010" priority="2318" operator="between">
      <formula>47.5</formula>
      <formula>45</formula>
    </cfRule>
    <cfRule type="cellIs" dxfId="3009" priority="2319" operator="between">
      <formula>55</formula>
      <formula>52.5</formula>
    </cfRule>
    <cfRule type="cellIs" dxfId="3008" priority="2320" operator="between">
      <formula>65</formula>
      <formula>60</formula>
    </cfRule>
    <cfRule type="cellIs" dxfId="3007" priority="2321" operator="between">
      <formula>70</formula>
      <formula>65</formula>
    </cfRule>
    <cfRule type="cellIs" dxfId="3006" priority="2322" operator="greaterThan">
      <formula>70</formula>
    </cfRule>
  </conditionalFormatting>
  <conditionalFormatting sqref="O29:P31 O46:P48 O63:P65 O80:P82 O97:P99 O114:P116 O131:P133 O148:P150 O165:P167 O182:P184 O199:P201 O216:P218">
    <cfRule type="cellIs" dxfId="3005" priority="2305" operator="between">
      <formula>52.5</formula>
      <formula>47.5</formula>
    </cfRule>
    <cfRule type="cellIs" dxfId="3004" priority="2306" operator="lessThan">
      <formula>30</formula>
    </cfRule>
    <cfRule type="cellIs" dxfId="3003" priority="2307" operator="between">
      <formula>35</formula>
      <formula>30</formula>
    </cfRule>
    <cfRule type="cellIs" dxfId="3002" priority="2308" operator="between">
      <formula>35</formula>
      <formula>40</formula>
    </cfRule>
    <cfRule type="cellIs" dxfId="3001" priority="2309" operator="between">
      <formula>47.5</formula>
      <formula>45</formula>
    </cfRule>
    <cfRule type="cellIs" dxfId="3000" priority="2310" operator="between">
      <formula>55</formula>
      <formula>52.5</formula>
    </cfRule>
    <cfRule type="cellIs" dxfId="2999" priority="2311" operator="between">
      <formula>65</formula>
      <formula>60</formula>
    </cfRule>
    <cfRule type="cellIs" dxfId="2998" priority="2312" operator="between">
      <formula>70</formula>
      <formula>65</formula>
    </cfRule>
    <cfRule type="cellIs" dxfId="2997" priority="2313" operator="greaterThan">
      <formula>70</formula>
    </cfRule>
  </conditionalFormatting>
  <conditionalFormatting sqref="R29:R31 R46:R48 R63:R65 R80:R82 R97:R99 R114:R116 R131:R133 R148:R150 R165:R167 R182:R184 R199:R201 R216:R218">
    <cfRule type="cellIs" dxfId="2996" priority="2296" operator="between">
      <formula>49.5</formula>
      <formula>50.5</formula>
    </cfRule>
    <cfRule type="cellIs" dxfId="2995" priority="2297" operator="lessThan">
      <formula>40</formula>
    </cfRule>
    <cfRule type="cellIs" dxfId="2994" priority="2298" operator="between">
      <formula>40</formula>
      <formula>42.5</formula>
    </cfRule>
    <cfRule type="cellIs" dxfId="2993" priority="2299" operator="between">
      <formula>42.5</formula>
      <formula>45</formula>
    </cfRule>
    <cfRule type="cellIs" dxfId="2992" priority="2300" operator="between">
      <formula>48</formula>
      <formula>49.5</formula>
    </cfRule>
    <cfRule type="cellIs" dxfId="2991" priority="2301" operator="between">
      <formula>50.5</formula>
      <formula>52</formula>
    </cfRule>
    <cfRule type="cellIs" dxfId="2990" priority="2302" operator="between">
      <formula>55</formula>
      <formula>57.5</formula>
    </cfRule>
    <cfRule type="cellIs" dxfId="2989" priority="2303" operator="between">
      <formula>57.5</formula>
      <formula>60</formula>
    </cfRule>
    <cfRule type="cellIs" dxfId="2988" priority="2304" operator="greaterThan">
      <formula>60</formula>
    </cfRule>
  </conditionalFormatting>
  <conditionalFormatting sqref="U23:V25 U40:V42 U57:V59 U74:V76 U91:V93 U108:V110 U125:V127 U142:V144 U159:V161 U176:V178 U193:V195 U210:V212">
    <cfRule type="cellIs" dxfId="2987" priority="2287" operator="between">
      <formula>52.5</formula>
      <formula>47.5</formula>
    </cfRule>
    <cfRule type="cellIs" dxfId="2986" priority="2288" operator="lessThan">
      <formula>30</formula>
    </cfRule>
    <cfRule type="cellIs" dxfId="2985" priority="2289" operator="between">
      <formula>35</formula>
      <formula>30</formula>
    </cfRule>
    <cfRule type="cellIs" dxfId="2984" priority="2290" operator="between">
      <formula>35</formula>
      <formula>40</formula>
    </cfRule>
    <cfRule type="cellIs" dxfId="2983" priority="2291" operator="between">
      <formula>47.5</formula>
      <formula>45</formula>
    </cfRule>
    <cfRule type="cellIs" dxfId="2982" priority="2292" operator="between">
      <formula>55</formula>
      <formula>52.5</formula>
    </cfRule>
    <cfRule type="cellIs" dxfId="2981" priority="2293" operator="between">
      <formula>65</formula>
      <formula>60</formula>
    </cfRule>
    <cfRule type="cellIs" dxfId="2980" priority="2294" operator="between">
      <formula>70</formula>
      <formula>65</formula>
    </cfRule>
    <cfRule type="cellIs" dxfId="2979" priority="2295" operator="greaterThan">
      <formula>70</formula>
    </cfRule>
  </conditionalFormatting>
  <conditionalFormatting sqref="U29:V31 U46:V48 U63:V65 U80:V82 U97:V99 U114:V116 U131:V133 U148:V150 U165:V167 U182:V184 U199:V201 U216:V218">
    <cfRule type="cellIs" dxfId="2978" priority="2278" operator="between">
      <formula>52.5</formula>
      <formula>47.5</formula>
    </cfRule>
    <cfRule type="cellIs" dxfId="2977" priority="2279" operator="lessThan">
      <formula>30</formula>
    </cfRule>
    <cfRule type="cellIs" dxfId="2976" priority="2280" operator="between">
      <formula>35</formula>
      <formula>30</formula>
    </cfRule>
    <cfRule type="cellIs" dxfId="2975" priority="2281" operator="between">
      <formula>35</formula>
      <formula>40</formula>
    </cfRule>
    <cfRule type="cellIs" dxfId="2974" priority="2282" operator="between">
      <formula>47.5</formula>
      <formula>45</formula>
    </cfRule>
    <cfRule type="cellIs" dxfId="2973" priority="2283" operator="between">
      <formula>55</formula>
      <formula>52.5</formula>
    </cfRule>
    <cfRule type="cellIs" dxfId="2972" priority="2284" operator="between">
      <formula>65</formula>
      <formula>60</formula>
    </cfRule>
    <cfRule type="cellIs" dxfId="2971" priority="2285" operator="between">
      <formula>70</formula>
      <formula>65</formula>
    </cfRule>
    <cfRule type="cellIs" dxfId="2970" priority="2286" operator="greaterThan">
      <formula>70</formula>
    </cfRule>
  </conditionalFormatting>
  <conditionalFormatting sqref="X29:X31 X46:X48 X63:X65 X80:X82 X97:X99 X114:X116 X131:X133 X148:X150 X165:X167 X182:X184 X199:X201 X216:X218">
    <cfRule type="cellIs" dxfId="2969" priority="2269" operator="between">
      <formula>49.5</formula>
      <formula>50.5</formula>
    </cfRule>
    <cfRule type="cellIs" dxfId="2968" priority="2270" operator="lessThan">
      <formula>40</formula>
    </cfRule>
    <cfRule type="cellIs" dxfId="2967" priority="2271" operator="between">
      <formula>40</formula>
      <formula>42.5</formula>
    </cfRule>
    <cfRule type="cellIs" dxfId="2966" priority="2272" operator="between">
      <formula>42.5</formula>
      <formula>45</formula>
    </cfRule>
    <cfRule type="cellIs" dxfId="2965" priority="2273" operator="between">
      <formula>48</formula>
      <formula>49.5</formula>
    </cfRule>
    <cfRule type="cellIs" dxfId="2964" priority="2274" operator="between">
      <formula>50.5</formula>
      <formula>52</formula>
    </cfRule>
    <cfRule type="cellIs" dxfId="2963" priority="2275" operator="between">
      <formula>55</formula>
      <formula>57.5</formula>
    </cfRule>
    <cfRule type="cellIs" dxfId="2962" priority="2276" operator="between">
      <formula>57.5</formula>
      <formula>60</formula>
    </cfRule>
    <cfRule type="cellIs" dxfId="2961" priority="2277" operator="greaterThan">
      <formula>60</formula>
    </cfRule>
  </conditionalFormatting>
  <conditionalFormatting sqref="C227:D229">
    <cfRule type="cellIs" dxfId="2960" priority="2260" operator="between">
      <formula>52.5</formula>
      <formula>47.5</formula>
    </cfRule>
    <cfRule type="cellIs" dxfId="2959" priority="2261" operator="lessThan">
      <formula>30</formula>
    </cfRule>
    <cfRule type="cellIs" dxfId="2958" priority="2262" operator="between">
      <formula>35</formula>
      <formula>30</formula>
    </cfRule>
    <cfRule type="cellIs" dxfId="2957" priority="2263" operator="between">
      <formula>35</formula>
      <formula>40</formula>
    </cfRule>
    <cfRule type="cellIs" dxfId="2956" priority="2264" operator="between">
      <formula>47.5</formula>
      <formula>45</formula>
    </cfRule>
    <cfRule type="cellIs" dxfId="2955" priority="2265" operator="between">
      <formula>55</formula>
      <formula>52.5</formula>
    </cfRule>
    <cfRule type="cellIs" dxfId="2954" priority="2266" operator="between">
      <formula>65</formula>
      <formula>60</formula>
    </cfRule>
    <cfRule type="cellIs" dxfId="2953" priority="2267" operator="between">
      <formula>70</formula>
      <formula>65</formula>
    </cfRule>
    <cfRule type="cellIs" dxfId="2952" priority="2268" operator="greaterThan">
      <formula>70</formula>
    </cfRule>
  </conditionalFormatting>
  <conditionalFormatting sqref="C233:D235">
    <cfRule type="cellIs" dxfId="2951" priority="2251" operator="between">
      <formula>52.5</formula>
      <formula>47.5</formula>
    </cfRule>
    <cfRule type="cellIs" dxfId="2950" priority="2252" operator="lessThan">
      <formula>30</formula>
    </cfRule>
    <cfRule type="cellIs" dxfId="2949" priority="2253" operator="between">
      <formula>35</formula>
      <formula>30</formula>
    </cfRule>
    <cfRule type="cellIs" dxfId="2948" priority="2254" operator="between">
      <formula>35</formula>
      <formula>40</formula>
    </cfRule>
    <cfRule type="cellIs" dxfId="2947" priority="2255" operator="between">
      <formula>47.5</formula>
      <formula>45</formula>
    </cfRule>
    <cfRule type="cellIs" dxfId="2946" priority="2256" operator="between">
      <formula>55</formula>
      <formula>52.5</formula>
    </cfRule>
    <cfRule type="cellIs" dxfId="2945" priority="2257" operator="between">
      <formula>65</formula>
      <formula>60</formula>
    </cfRule>
    <cfRule type="cellIs" dxfId="2944" priority="2258" operator="between">
      <formula>70</formula>
      <formula>65</formula>
    </cfRule>
    <cfRule type="cellIs" dxfId="2943" priority="2259" operator="greaterThan">
      <formula>70</formula>
    </cfRule>
  </conditionalFormatting>
  <conditionalFormatting sqref="F233:F235">
    <cfRule type="cellIs" dxfId="2942" priority="2242" operator="between">
      <formula>49.5</formula>
      <formula>50.5</formula>
    </cfRule>
    <cfRule type="cellIs" dxfId="2941" priority="2243" operator="lessThan">
      <formula>40</formula>
    </cfRule>
    <cfRule type="cellIs" dxfId="2940" priority="2244" operator="between">
      <formula>40</formula>
      <formula>42.5</formula>
    </cfRule>
    <cfRule type="cellIs" dxfId="2939" priority="2245" operator="between">
      <formula>42.5</formula>
      <formula>45</formula>
    </cfRule>
    <cfRule type="cellIs" dxfId="2938" priority="2246" operator="between">
      <formula>48</formula>
      <formula>49.5</formula>
    </cfRule>
    <cfRule type="cellIs" dxfId="2937" priority="2247" operator="between">
      <formula>50.5</formula>
      <formula>52</formula>
    </cfRule>
    <cfRule type="cellIs" dxfId="2936" priority="2248" operator="between">
      <formula>55</formula>
      <formula>57.5</formula>
    </cfRule>
    <cfRule type="cellIs" dxfId="2935" priority="2249" operator="between">
      <formula>57.5</formula>
      <formula>60</formula>
    </cfRule>
    <cfRule type="cellIs" dxfId="2934" priority="2250" operator="greaterThan">
      <formula>60</formula>
    </cfRule>
  </conditionalFormatting>
  <conditionalFormatting sqref="I227:J229">
    <cfRule type="cellIs" dxfId="2933" priority="2233" operator="between">
      <formula>52.5</formula>
      <formula>47.5</formula>
    </cfRule>
    <cfRule type="cellIs" dxfId="2932" priority="2234" operator="lessThan">
      <formula>30</formula>
    </cfRule>
    <cfRule type="cellIs" dxfId="2931" priority="2235" operator="between">
      <formula>35</formula>
      <formula>30</formula>
    </cfRule>
    <cfRule type="cellIs" dxfId="2930" priority="2236" operator="between">
      <formula>35</formula>
      <formula>40</formula>
    </cfRule>
    <cfRule type="cellIs" dxfId="2929" priority="2237" operator="between">
      <formula>47.5</formula>
      <formula>45</formula>
    </cfRule>
    <cfRule type="cellIs" dxfId="2928" priority="2238" operator="between">
      <formula>55</formula>
      <formula>52.5</formula>
    </cfRule>
    <cfRule type="cellIs" dxfId="2927" priority="2239" operator="between">
      <formula>65</formula>
      <formula>60</formula>
    </cfRule>
    <cfRule type="cellIs" dxfId="2926" priority="2240" operator="between">
      <formula>70</formula>
      <formula>65</formula>
    </cfRule>
    <cfRule type="cellIs" dxfId="2925" priority="2241" operator="greaterThan">
      <formula>70</formula>
    </cfRule>
  </conditionalFormatting>
  <conditionalFormatting sqref="I233:J235">
    <cfRule type="cellIs" dxfId="2924" priority="2224" operator="between">
      <formula>52.5</formula>
      <formula>47.5</formula>
    </cfRule>
    <cfRule type="cellIs" dxfId="2923" priority="2225" operator="lessThan">
      <formula>30</formula>
    </cfRule>
    <cfRule type="cellIs" dxfId="2922" priority="2226" operator="between">
      <formula>35</formula>
      <formula>30</formula>
    </cfRule>
    <cfRule type="cellIs" dxfId="2921" priority="2227" operator="between">
      <formula>35</formula>
      <formula>40</formula>
    </cfRule>
    <cfRule type="cellIs" dxfId="2920" priority="2228" operator="between">
      <formula>47.5</formula>
      <formula>45</formula>
    </cfRule>
    <cfRule type="cellIs" dxfId="2919" priority="2229" operator="between">
      <formula>55</formula>
      <formula>52.5</formula>
    </cfRule>
    <cfRule type="cellIs" dxfId="2918" priority="2230" operator="between">
      <formula>65</formula>
      <formula>60</formula>
    </cfRule>
    <cfRule type="cellIs" dxfId="2917" priority="2231" operator="between">
      <formula>70</formula>
      <formula>65</formula>
    </cfRule>
    <cfRule type="cellIs" dxfId="2916" priority="2232" operator="greaterThan">
      <formula>70</formula>
    </cfRule>
  </conditionalFormatting>
  <conditionalFormatting sqref="L233:L235">
    <cfRule type="cellIs" dxfId="2915" priority="2215" operator="between">
      <formula>49.5</formula>
      <formula>50.5</formula>
    </cfRule>
    <cfRule type="cellIs" dxfId="2914" priority="2216" operator="lessThan">
      <formula>40</formula>
    </cfRule>
    <cfRule type="cellIs" dxfId="2913" priority="2217" operator="between">
      <formula>40</formula>
      <formula>42.5</formula>
    </cfRule>
    <cfRule type="cellIs" dxfId="2912" priority="2218" operator="between">
      <formula>42.5</formula>
      <formula>45</formula>
    </cfRule>
    <cfRule type="cellIs" dxfId="2911" priority="2219" operator="between">
      <formula>48</formula>
      <formula>49.5</formula>
    </cfRule>
    <cfRule type="cellIs" dxfId="2910" priority="2220" operator="between">
      <formula>50.5</formula>
      <formula>52</formula>
    </cfRule>
    <cfRule type="cellIs" dxfId="2909" priority="2221" operator="between">
      <formula>55</formula>
      <formula>57.5</formula>
    </cfRule>
    <cfRule type="cellIs" dxfId="2908" priority="2222" operator="between">
      <formula>57.5</formula>
      <formula>60</formula>
    </cfRule>
    <cfRule type="cellIs" dxfId="2907" priority="2223" operator="greaterThan">
      <formula>60</formula>
    </cfRule>
  </conditionalFormatting>
  <conditionalFormatting sqref="U227:V229">
    <cfRule type="cellIs" dxfId="2906" priority="2206" operator="between">
      <formula>52.5</formula>
      <formula>47.5</formula>
    </cfRule>
    <cfRule type="cellIs" dxfId="2905" priority="2207" operator="lessThan">
      <formula>30</formula>
    </cfRule>
    <cfRule type="cellIs" dxfId="2904" priority="2208" operator="between">
      <formula>35</formula>
      <formula>30</formula>
    </cfRule>
    <cfRule type="cellIs" dxfId="2903" priority="2209" operator="between">
      <formula>35</formula>
      <formula>40</formula>
    </cfRule>
    <cfRule type="cellIs" dxfId="2902" priority="2210" operator="between">
      <formula>47.5</formula>
      <formula>45</formula>
    </cfRule>
    <cfRule type="cellIs" dxfId="2901" priority="2211" operator="between">
      <formula>55</formula>
      <formula>52.5</formula>
    </cfRule>
    <cfRule type="cellIs" dxfId="2900" priority="2212" operator="between">
      <formula>65</formula>
      <formula>60</formula>
    </cfRule>
    <cfRule type="cellIs" dxfId="2899" priority="2213" operator="between">
      <formula>70</formula>
      <formula>65</formula>
    </cfRule>
    <cfRule type="cellIs" dxfId="2898" priority="2214" operator="greaterThan">
      <formula>70</formula>
    </cfRule>
  </conditionalFormatting>
  <conditionalFormatting sqref="U233:V235">
    <cfRule type="cellIs" dxfId="2897" priority="2197" operator="between">
      <formula>52.5</formula>
      <formula>47.5</formula>
    </cfRule>
    <cfRule type="cellIs" dxfId="2896" priority="2198" operator="lessThan">
      <formula>30</formula>
    </cfRule>
    <cfRule type="cellIs" dxfId="2895" priority="2199" operator="between">
      <formula>35</formula>
      <formula>30</formula>
    </cfRule>
    <cfRule type="cellIs" dxfId="2894" priority="2200" operator="between">
      <formula>35</formula>
      <formula>40</formula>
    </cfRule>
    <cfRule type="cellIs" dxfId="2893" priority="2201" operator="between">
      <formula>47.5</formula>
      <formula>45</formula>
    </cfRule>
    <cfRule type="cellIs" dxfId="2892" priority="2202" operator="between">
      <formula>55</formula>
      <formula>52.5</formula>
    </cfRule>
    <cfRule type="cellIs" dxfId="2891" priority="2203" operator="between">
      <formula>65</formula>
      <formula>60</formula>
    </cfRule>
    <cfRule type="cellIs" dxfId="2890" priority="2204" operator="between">
      <formula>70</formula>
      <formula>65</formula>
    </cfRule>
    <cfRule type="cellIs" dxfId="2889" priority="2205" operator="greaterThan">
      <formula>70</formula>
    </cfRule>
  </conditionalFormatting>
  <conditionalFormatting sqref="X233:X235">
    <cfRule type="cellIs" dxfId="2888" priority="2188" operator="between">
      <formula>49.5</formula>
      <formula>50.5</formula>
    </cfRule>
    <cfRule type="cellIs" dxfId="2887" priority="2189" operator="lessThan">
      <formula>40</formula>
    </cfRule>
    <cfRule type="cellIs" dxfId="2886" priority="2190" operator="between">
      <formula>40</formula>
      <formula>42.5</formula>
    </cfRule>
    <cfRule type="cellIs" dxfId="2885" priority="2191" operator="between">
      <formula>42.5</formula>
      <formula>45</formula>
    </cfRule>
    <cfRule type="cellIs" dxfId="2884" priority="2192" operator="between">
      <formula>48</formula>
      <formula>49.5</formula>
    </cfRule>
    <cfRule type="cellIs" dxfId="2883" priority="2193" operator="between">
      <formula>50.5</formula>
      <formula>52</formula>
    </cfRule>
    <cfRule type="cellIs" dxfId="2882" priority="2194" operator="between">
      <formula>55</formula>
      <formula>57.5</formula>
    </cfRule>
    <cfRule type="cellIs" dxfId="2881" priority="2195" operator="between">
      <formula>57.5</formula>
      <formula>60</formula>
    </cfRule>
    <cfRule type="cellIs" dxfId="2880" priority="2196" operator="greaterThan">
      <formula>60</formula>
    </cfRule>
  </conditionalFormatting>
  <conditionalFormatting sqref="C244:D246 C261:D263 C278:D280 C295:D297 C312:D314 C329:D331 C346:D348 I244:J246 I261:J263 I278:J280 I295:J297 I312:J314 I329:J331 I346:J348 O244:P246 O261:P263 O278:P280 O295:P297 O312:P314 O329:P331 O346:P348 U244:V246 U261:V263 U278:V280 U295:V297 U312:V314 U329:V331 U346:V348">
    <cfRule type="cellIs" dxfId="2879" priority="2179" operator="between">
      <formula>52.5</formula>
      <formula>47.5</formula>
    </cfRule>
    <cfRule type="cellIs" dxfId="2878" priority="2180" operator="lessThan">
      <formula>30</formula>
    </cfRule>
    <cfRule type="cellIs" dxfId="2877" priority="2181" operator="between">
      <formula>35</formula>
      <formula>30</formula>
    </cfRule>
    <cfRule type="cellIs" dxfId="2876" priority="2182" operator="between">
      <formula>35</formula>
      <formula>40</formula>
    </cfRule>
    <cfRule type="cellIs" dxfId="2875" priority="2183" operator="between">
      <formula>47.5</formula>
      <formula>45</formula>
    </cfRule>
    <cfRule type="cellIs" dxfId="2874" priority="2184" operator="between">
      <formula>55</formula>
      <formula>52.5</formula>
    </cfRule>
    <cfRule type="cellIs" dxfId="2873" priority="2185" operator="between">
      <formula>65</formula>
      <formula>60</formula>
    </cfRule>
    <cfRule type="cellIs" dxfId="2872" priority="2186" operator="between">
      <formula>70</formula>
      <formula>65</formula>
    </cfRule>
    <cfRule type="cellIs" dxfId="2871" priority="2187" operator="greaterThan">
      <formula>70</formula>
    </cfRule>
  </conditionalFormatting>
  <conditionalFormatting sqref="C250:D252 C267:D269 C284:D286 C301:D303 C318:D320 C335:D337 C352:D354 I250:J252 I267:J269 I284:J286 I301:J303 I318:J320 I335:J337 I352:J354 O250:P252 O267:P269 O284:P286 O301:P303 O318:P320 O335:P337 O352:P354 U250:V252 U267:V269 U284:V286 U301:V303 U318:V320 U335:V337 U352:V354">
    <cfRule type="cellIs" dxfId="2870" priority="2170" operator="between">
      <formula>52.5</formula>
      <formula>47.5</formula>
    </cfRule>
    <cfRule type="cellIs" dxfId="2869" priority="2171" operator="lessThan">
      <formula>30</formula>
    </cfRule>
    <cfRule type="cellIs" dxfId="2868" priority="2172" operator="between">
      <formula>35</formula>
      <formula>30</formula>
    </cfRule>
    <cfRule type="cellIs" dxfId="2867" priority="2173" operator="between">
      <formula>35</formula>
      <formula>40</formula>
    </cfRule>
    <cfRule type="cellIs" dxfId="2866" priority="2174" operator="between">
      <formula>47.5</formula>
      <formula>45</formula>
    </cfRule>
    <cfRule type="cellIs" dxfId="2865" priority="2175" operator="between">
      <formula>55</formula>
      <formula>52.5</formula>
    </cfRule>
    <cfRule type="cellIs" dxfId="2864" priority="2176" operator="between">
      <formula>65</formula>
      <formula>60</formula>
    </cfRule>
    <cfRule type="cellIs" dxfId="2863" priority="2177" operator="between">
      <formula>70</formula>
      <formula>65</formula>
    </cfRule>
    <cfRule type="cellIs" dxfId="2862" priority="2178" operator="greaterThan">
      <formula>70</formula>
    </cfRule>
  </conditionalFormatting>
  <conditionalFormatting sqref="F250:F252 F267:F269 F284:F286 F301:F303 F318:F320 F335:F337 F352:F354 L250:L252 L267:L269 L284:L286 L301:L303 L318:L320 L335:L337 L352:L354 R250:R252 R267:R269 R284:R286 R301:R303 R318:R320 R335:R337 R352:R354 X250:X252 X267:X269 X284:X286 X301:X303 X318:X320 X335:X337 X352:X354">
    <cfRule type="cellIs" dxfId="2861" priority="2161" operator="between">
      <formula>49.5</formula>
      <formula>50.5</formula>
    </cfRule>
    <cfRule type="cellIs" dxfId="2860" priority="2162" operator="lessThan">
      <formula>40</formula>
    </cfRule>
    <cfRule type="cellIs" dxfId="2859" priority="2163" operator="between">
      <formula>40</formula>
      <formula>42.5</formula>
    </cfRule>
    <cfRule type="cellIs" dxfId="2858" priority="2164" operator="between">
      <formula>42.5</formula>
      <formula>45</formula>
    </cfRule>
    <cfRule type="cellIs" dxfId="2857" priority="2165" operator="between">
      <formula>48</formula>
      <formula>49.5</formula>
    </cfRule>
    <cfRule type="cellIs" dxfId="2856" priority="2166" operator="between">
      <formula>50.5</formula>
      <formula>52</formula>
    </cfRule>
    <cfRule type="cellIs" dxfId="2855" priority="2167" operator="between">
      <formula>55</formula>
      <formula>57.5</formula>
    </cfRule>
    <cfRule type="cellIs" dxfId="2854" priority="2168" operator="between">
      <formula>57.5</formula>
      <formula>60</formula>
    </cfRule>
    <cfRule type="cellIs" dxfId="2853" priority="2169" operator="greaterThan">
      <formula>60</formula>
    </cfRule>
  </conditionalFormatting>
  <conditionalFormatting sqref="I363:J365">
    <cfRule type="cellIs" dxfId="2852" priority="2152" operator="between">
      <formula>52.5</formula>
      <formula>47.5</formula>
    </cfRule>
    <cfRule type="cellIs" dxfId="2851" priority="2153" operator="lessThan">
      <formula>30</formula>
    </cfRule>
    <cfRule type="cellIs" dxfId="2850" priority="2154" operator="between">
      <formula>35</formula>
      <formula>30</formula>
    </cfRule>
    <cfRule type="cellIs" dxfId="2849" priority="2155" operator="between">
      <formula>35</formula>
      <formula>40</formula>
    </cfRule>
    <cfRule type="cellIs" dxfId="2848" priority="2156" operator="between">
      <formula>47.5</formula>
      <formula>45</formula>
    </cfRule>
    <cfRule type="cellIs" dxfId="2847" priority="2157" operator="between">
      <formula>55</formula>
      <formula>52.5</formula>
    </cfRule>
    <cfRule type="cellIs" dxfId="2846" priority="2158" operator="between">
      <formula>65</formula>
      <formula>60</formula>
    </cfRule>
    <cfRule type="cellIs" dxfId="2845" priority="2159" operator="between">
      <formula>70</formula>
      <formula>65</formula>
    </cfRule>
    <cfRule type="cellIs" dxfId="2844" priority="2160" operator="greaterThan">
      <formula>70</formula>
    </cfRule>
  </conditionalFormatting>
  <conditionalFormatting sqref="I369:J371">
    <cfRule type="cellIs" dxfId="2843" priority="2143" operator="between">
      <formula>52.5</formula>
      <formula>47.5</formula>
    </cfRule>
    <cfRule type="cellIs" dxfId="2842" priority="2144" operator="lessThan">
      <formula>30</formula>
    </cfRule>
    <cfRule type="cellIs" dxfId="2841" priority="2145" operator="between">
      <formula>35</formula>
      <formula>30</formula>
    </cfRule>
    <cfRule type="cellIs" dxfId="2840" priority="2146" operator="between">
      <formula>35</formula>
      <formula>40</formula>
    </cfRule>
    <cfRule type="cellIs" dxfId="2839" priority="2147" operator="between">
      <formula>47.5</formula>
      <formula>45</formula>
    </cfRule>
    <cfRule type="cellIs" dxfId="2838" priority="2148" operator="between">
      <formula>55</formula>
      <formula>52.5</formula>
    </cfRule>
    <cfRule type="cellIs" dxfId="2837" priority="2149" operator="between">
      <formula>65</formula>
      <formula>60</formula>
    </cfRule>
    <cfRule type="cellIs" dxfId="2836" priority="2150" operator="between">
      <formula>70</formula>
      <formula>65</formula>
    </cfRule>
    <cfRule type="cellIs" dxfId="2835" priority="2151" operator="greaterThan">
      <formula>70</formula>
    </cfRule>
  </conditionalFormatting>
  <conditionalFormatting sqref="L369:L371">
    <cfRule type="cellIs" dxfId="2834" priority="2134" operator="between">
      <formula>49.5</formula>
      <formula>50.5</formula>
    </cfRule>
    <cfRule type="cellIs" dxfId="2833" priority="2135" operator="lessThan">
      <formula>40</formula>
    </cfRule>
    <cfRule type="cellIs" dxfId="2832" priority="2136" operator="between">
      <formula>40</formula>
      <formula>42.5</formula>
    </cfRule>
    <cfRule type="cellIs" dxfId="2831" priority="2137" operator="between">
      <formula>42.5</formula>
      <formula>45</formula>
    </cfRule>
    <cfRule type="cellIs" dxfId="2830" priority="2138" operator="between">
      <formula>48</formula>
      <formula>49.5</formula>
    </cfRule>
    <cfRule type="cellIs" dxfId="2829" priority="2139" operator="between">
      <formula>50.5</formula>
      <formula>52</formula>
    </cfRule>
    <cfRule type="cellIs" dxfId="2828" priority="2140" operator="between">
      <formula>55</formula>
      <formula>57.5</formula>
    </cfRule>
    <cfRule type="cellIs" dxfId="2827" priority="2141" operator="between">
      <formula>57.5</formula>
      <formula>60</formula>
    </cfRule>
    <cfRule type="cellIs" dxfId="2826" priority="2142" operator="greaterThan">
      <formula>60</formula>
    </cfRule>
  </conditionalFormatting>
  <conditionalFormatting sqref="C380:D382">
    <cfRule type="cellIs" dxfId="2825" priority="2125" operator="between">
      <formula>52.5</formula>
      <formula>47.5</formula>
    </cfRule>
    <cfRule type="cellIs" dxfId="2824" priority="2126" operator="lessThan">
      <formula>30</formula>
    </cfRule>
    <cfRule type="cellIs" dxfId="2823" priority="2127" operator="between">
      <formula>35</formula>
      <formula>30</formula>
    </cfRule>
    <cfRule type="cellIs" dxfId="2822" priority="2128" operator="between">
      <formula>35</formula>
      <formula>40</formula>
    </cfRule>
    <cfRule type="cellIs" dxfId="2821" priority="2129" operator="between">
      <formula>47.5</formula>
      <formula>45</formula>
    </cfRule>
    <cfRule type="cellIs" dxfId="2820" priority="2130" operator="between">
      <formula>55</formula>
      <formula>52.5</formula>
    </cfRule>
    <cfRule type="cellIs" dxfId="2819" priority="2131" operator="between">
      <formula>65</formula>
      <formula>60</formula>
    </cfRule>
    <cfRule type="cellIs" dxfId="2818" priority="2132" operator="between">
      <formula>70</formula>
      <formula>65</formula>
    </cfRule>
    <cfRule type="cellIs" dxfId="2817" priority="2133" operator="greaterThan">
      <formula>70</formula>
    </cfRule>
  </conditionalFormatting>
  <conditionalFormatting sqref="C386:D388">
    <cfRule type="cellIs" dxfId="2816" priority="2116" operator="between">
      <formula>52.5</formula>
      <formula>47.5</formula>
    </cfRule>
    <cfRule type="cellIs" dxfId="2815" priority="2117" operator="lessThan">
      <formula>30</formula>
    </cfRule>
    <cfRule type="cellIs" dxfId="2814" priority="2118" operator="between">
      <formula>35</formula>
      <formula>30</formula>
    </cfRule>
    <cfRule type="cellIs" dxfId="2813" priority="2119" operator="between">
      <formula>35</formula>
      <formula>40</formula>
    </cfRule>
    <cfRule type="cellIs" dxfId="2812" priority="2120" operator="between">
      <formula>47.5</formula>
      <formula>45</formula>
    </cfRule>
    <cfRule type="cellIs" dxfId="2811" priority="2121" operator="between">
      <formula>55</formula>
      <formula>52.5</formula>
    </cfRule>
    <cfRule type="cellIs" dxfId="2810" priority="2122" operator="between">
      <formula>65</formula>
      <formula>60</formula>
    </cfRule>
    <cfRule type="cellIs" dxfId="2809" priority="2123" operator="between">
      <formula>70</formula>
      <formula>65</formula>
    </cfRule>
    <cfRule type="cellIs" dxfId="2808" priority="2124" operator="greaterThan">
      <formula>70</formula>
    </cfRule>
  </conditionalFormatting>
  <conditionalFormatting sqref="F386:F388">
    <cfRule type="cellIs" dxfId="2807" priority="2107" operator="between">
      <formula>49.5</formula>
      <formula>50.5</formula>
    </cfRule>
    <cfRule type="cellIs" dxfId="2806" priority="2108" operator="lessThan">
      <formula>40</formula>
    </cfRule>
    <cfRule type="cellIs" dxfId="2805" priority="2109" operator="between">
      <formula>40</formula>
      <formula>42.5</formula>
    </cfRule>
    <cfRule type="cellIs" dxfId="2804" priority="2110" operator="between">
      <formula>42.5</formula>
      <formula>45</formula>
    </cfRule>
    <cfRule type="cellIs" dxfId="2803" priority="2111" operator="between">
      <formula>48</formula>
      <formula>49.5</formula>
    </cfRule>
    <cfRule type="cellIs" dxfId="2802" priority="2112" operator="between">
      <formula>50.5</formula>
      <formula>52</formula>
    </cfRule>
    <cfRule type="cellIs" dxfId="2801" priority="2113" operator="between">
      <formula>55</formula>
      <formula>57.5</formula>
    </cfRule>
    <cfRule type="cellIs" dxfId="2800" priority="2114" operator="between">
      <formula>57.5</formula>
      <formula>60</formula>
    </cfRule>
    <cfRule type="cellIs" dxfId="2799" priority="2115" operator="greaterThan">
      <formula>60</formula>
    </cfRule>
  </conditionalFormatting>
  <conditionalFormatting sqref="I380:J382 O380:P382 U380:V382">
    <cfRule type="cellIs" dxfId="2798" priority="2098" operator="between">
      <formula>52.5</formula>
      <formula>47.5</formula>
    </cfRule>
    <cfRule type="cellIs" dxfId="2797" priority="2099" operator="lessThan">
      <formula>30</formula>
    </cfRule>
    <cfRule type="cellIs" dxfId="2796" priority="2100" operator="between">
      <formula>35</formula>
      <formula>30</formula>
    </cfRule>
    <cfRule type="cellIs" dxfId="2795" priority="2101" operator="between">
      <formula>35</formula>
      <formula>40</formula>
    </cfRule>
    <cfRule type="cellIs" dxfId="2794" priority="2102" operator="between">
      <formula>47.5</formula>
      <formula>45</formula>
    </cfRule>
    <cfRule type="cellIs" dxfId="2793" priority="2103" operator="between">
      <formula>55</formula>
      <formula>52.5</formula>
    </cfRule>
    <cfRule type="cellIs" dxfId="2792" priority="2104" operator="between">
      <formula>65</formula>
      <formula>60</formula>
    </cfRule>
    <cfRule type="cellIs" dxfId="2791" priority="2105" operator="between">
      <formula>70</formula>
      <formula>65</formula>
    </cfRule>
    <cfRule type="cellIs" dxfId="2790" priority="2106" operator="greaterThan">
      <formula>70</formula>
    </cfRule>
  </conditionalFormatting>
  <conditionalFormatting sqref="I386:J388 O386:P388 U386:V388">
    <cfRule type="cellIs" dxfId="2789" priority="2089" operator="between">
      <formula>52.5</formula>
      <formula>47.5</formula>
    </cfRule>
    <cfRule type="cellIs" dxfId="2788" priority="2090" operator="lessThan">
      <formula>30</formula>
    </cfRule>
    <cfRule type="cellIs" dxfId="2787" priority="2091" operator="between">
      <formula>35</formula>
      <formula>30</formula>
    </cfRule>
    <cfRule type="cellIs" dxfId="2786" priority="2092" operator="between">
      <formula>35</formula>
      <formula>40</formula>
    </cfRule>
    <cfRule type="cellIs" dxfId="2785" priority="2093" operator="between">
      <formula>47.5</formula>
      <formula>45</formula>
    </cfRule>
    <cfRule type="cellIs" dxfId="2784" priority="2094" operator="between">
      <formula>55</formula>
      <formula>52.5</formula>
    </cfRule>
    <cfRule type="cellIs" dxfId="2783" priority="2095" operator="between">
      <formula>65</formula>
      <formula>60</formula>
    </cfRule>
    <cfRule type="cellIs" dxfId="2782" priority="2096" operator="between">
      <formula>70</formula>
      <formula>65</formula>
    </cfRule>
    <cfRule type="cellIs" dxfId="2781" priority="2097" operator="greaterThan">
      <formula>70</formula>
    </cfRule>
  </conditionalFormatting>
  <conditionalFormatting sqref="L386:L388 R386:R388 X386:X388">
    <cfRule type="cellIs" dxfId="2780" priority="2080" operator="between">
      <formula>49.5</formula>
      <formula>50.5</formula>
    </cfRule>
    <cfRule type="cellIs" dxfId="2779" priority="2081" operator="lessThan">
      <formula>40</formula>
    </cfRule>
    <cfRule type="cellIs" dxfId="2778" priority="2082" operator="between">
      <formula>40</formula>
      <formula>42.5</formula>
    </cfRule>
    <cfRule type="cellIs" dxfId="2777" priority="2083" operator="between">
      <formula>42.5</formula>
      <formula>45</formula>
    </cfRule>
    <cfRule type="cellIs" dxfId="2776" priority="2084" operator="between">
      <formula>48</formula>
      <formula>49.5</formula>
    </cfRule>
    <cfRule type="cellIs" dxfId="2775" priority="2085" operator="between">
      <formula>50.5</formula>
      <formula>52</formula>
    </cfRule>
    <cfRule type="cellIs" dxfId="2774" priority="2086" operator="between">
      <formula>55</formula>
      <formula>57.5</formula>
    </cfRule>
    <cfRule type="cellIs" dxfId="2773" priority="2087" operator="between">
      <formula>57.5</formula>
      <formula>60</formula>
    </cfRule>
    <cfRule type="cellIs" dxfId="2772" priority="2088" operator="greaterThan">
      <formula>60</formula>
    </cfRule>
  </conditionalFormatting>
  <conditionalFormatting sqref="L505:L507 R505:R507 X505:X507">
    <cfRule type="cellIs" dxfId="2771" priority="1918" operator="between">
      <formula>49.5</formula>
      <formula>50.5</formula>
    </cfRule>
    <cfRule type="cellIs" dxfId="2770" priority="1919" operator="lessThan">
      <formula>40</formula>
    </cfRule>
    <cfRule type="cellIs" dxfId="2769" priority="1920" operator="between">
      <formula>40</formula>
      <formula>42.5</formula>
    </cfRule>
    <cfRule type="cellIs" dxfId="2768" priority="1921" operator="between">
      <formula>42.5</formula>
      <formula>45</formula>
    </cfRule>
    <cfRule type="cellIs" dxfId="2767" priority="1922" operator="between">
      <formula>48</formula>
      <formula>49.5</formula>
    </cfRule>
    <cfRule type="cellIs" dxfId="2766" priority="1923" operator="between">
      <formula>50.5</formula>
      <formula>52</formula>
    </cfRule>
    <cfRule type="cellIs" dxfId="2765" priority="1924" operator="between">
      <formula>55</formula>
      <formula>57.5</formula>
    </cfRule>
    <cfRule type="cellIs" dxfId="2764" priority="1925" operator="between">
      <formula>57.5</formula>
      <formula>60</formula>
    </cfRule>
    <cfRule type="cellIs" dxfId="2763" priority="1926" operator="greaterThan">
      <formula>60</formula>
    </cfRule>
  </conditionalFormatting>
  <conditionalFormatting sqref="F1032:F1034">
    <cfRule type="cellIs" dxfId="2762" priority="163" operator="between">
      <formula>49.5</formula>
      <formula>50.5</formula>
    </cfRule>
    <cfRule type="cellIs" dxfId="2761" priority="164" operator="lessThan">
      <formula>40</formula>
    </cfRule>
    <cfRule type="cellIs" dxfId="2760" priority="165" operator="between">
      <formula>40</formula>
      <formula>42.5</formula>
    </cfRule>
    <cfRule type="cellIs" dxfId="2759" priority="166" operator="between">
      <formula>42.5</formula>
      <formula>45</formula>
    </cfRule>
    <cfRule type="cellIs" dxfId="2758" priority="167" operator="between">
      <formula>48</formula>
      <formula>49.5</formula>
    </cfRule>
    <cfRule type="cellIs" dxfId="2757" priority="168" operator="between">
      <formula>50.5</formula>
      <formula>52</formula>
    </cfRule>
    <cfRule type="cellIs" dxfId="2756" priority="169" operator="between">
      <formula>55</formula>
      <formula>57.5</formula>
    </cfRule>
    <cfRule type="cellIs" dxfId="2755" priority="170" operator="between">
      <formula>57.5</formula>
      <formula>60</formula>
    </cfRule>
    <cfRule type="cellIs" dxfId="2754" priority="171" operator="greaterThan">
      <formula>60</formula>
    </cfRule>
  </conditionalFormatting>
  <conditionalFormatting sqref="C397:D399 C414:D416 C431:D433 C448:D450 C465:D467">
    <cfRule type="cellIs" dxfId="2753" priority="2071" operator="between">
      <formula>52.5</formula>
      <formula>47.5</formula>
    </cfRule>
    <cfRule type="cellIs" dxfId="2752" priority="2072" operator="lessThan">
      <formula>30</formula>
    </cfRule>
    <cfRule type="cellIs" dxfId="2751" priority="2073" operator="between">
      <formula>35</formula>
      <formula>30</formula>
    </cfRule>
    <cfRule type="cellIs" dxfId="2750" priority="2074" operator="between">
      <formula>35</formula>
      <formula>40</formula>
    </cfRule>
    <cfRule type="cellIs" dxfId="2749" priority="2075" operator="between">
      <formula>47.5</formula>
      <formula>45</formula>
    </cfRule>
    <cfRule type="cellIs" dxfId="2748" priority="2076" operator="between">
      <formula>55</formula>
      <formula>52.5</formula>
    </cfRule>
    <cfRule type="cellIs" dxfId="2747" priority="2077" operator="between">
      <formula>65</formula>
      <formula>60</formula>
    </cfRule>
    <cfRule type="cellIs" dxfId="2746" priority="2078" operator="between">
      <formula>70</formula>
      <formula>65</formula>
    </cfRule>
    <cfRule type="cellIs" dxfId="2745" priority="2079" operator="greaterThan">
      <formula>70</formula>
    </cfRule>
  </conditionalFormatting>
  <conditionalFormatting sqref="C403:D405 C420:D422 C437:D439 C454:D456 C471:D473">
    <cfRule type="cellIs" dxfId="2744" priority="2062" operator="between">
      <formula>52.5</formula>
      <formula>47.5</formula>
    </cfRule>
    <cfRule type="cellIs" dxfId="2743" priority="2063" operator="lessThan">
      <formula>30</formula>
    </cfRule>
    <cfRule type="cellIs" dxfId="2742" priority="2064" operator="between">
      <formula>35</formula>
      <formula>30</formula>
    </cfRule>
    <cfRule type="cellIs" dxfId="2741" priority="2065" operator="between">
      <formula>35</formula>
      <formula>40</formula>
    </cfRule>
    <cfRule type="cellIs" dxfId="2740" priority="2066" operator="between">
      <formula>47.5</formula>
      <formula>45</formula>
    </cfRule>
    <cfRule type="cellIs" dxfId="2739" priority="2067" operator="between">
      <formula>55</formula>
      <formula>52.5</formula>
    </cfRule>
    <cfRule type="cellIs" dxfId="2738" priority="2068" operator="between">
      <formula>65</formula>
      <formula>60</formula>
    </cfRule>
    <cfRule type="cellIs" dxfId="2737" priority="2069" operator="between">
      <formula>70</formula>
      <formula>65</formula>
    </cfRule>
    <cfRule type="cellIs" dxfId="2736" priority="2070" operator="greaterThan">
      <formula>70</formula>
    </cfRule>
  </conditionalFormatting>
  <conditionalFormatting sqref="F403:F405 F420:F422 F437:F439 F454:F456 F471:F473">
    <cfRule type="cellIs" dxfId="2735" priority="2053" operator="between">
      <formula>49.5</formula>
      <formula>50.5</formula>
    </cfRule>
    <cfRule type="cellIs" dxfId="2734" priority="2054" operator="lessThan">
      <formula>40</formula>
    </cfRule>
    <cfRule type="cellIs" dxfId="2733" priority="2055" operator="between">
      <formula>40</formula>
      <formula>42.5</formula>
    </cfRule>
    <cfRule type="cellIs" dxfId="2732" priority="2056" operator="between">
      <formula>42.5</formula>
      <formula>45</formula>
    </cfRule>
    <cfRule type="cellIs" dxfId="2731" priority="2057" operator="between">
      <formula>48</formula>
      <formula>49.5</formula>
    </cfRule>
    <cfRule type="cellIs" dxfId="2730" priority="2058" operator="between">
      <formula>50.5</formula>
      <formula>52</formula>
    </cfRule>
    <cfRule type="cellIs" dxfId="2729" priority="2059" operator="between">
      <formula>55</formula>
      <formula>57.5</formula>
    </cfRule>
    <cfRule type="cellIs" dxfId="2728" priority="2060" operator="between">
      <formula>57.5</formula>
      <formula>60</formula>
    </cfRule>
    <cfRule type="cellIs" dxfId="2727" priority="2061" operator="greaterThan">
      <formula>60</formula>
    </cfRule>
  </conditionalFormatting>
  <conditionalFormatting sqref="I397:J399 I414:J416 I431:J433 I448:J450 I465:J467 O397:P399 O414:P416 O431:P433 O448:P450 O465:P467 U397:V399 U414:V416 U431:V433 U448:V450 U465:V467">
    <cfRule type="cellIs" dxfId="2726" priority="2044" operator="between">
      <formula>52.5</formula>
      <formula>47.5</formula>
    </cfRule>
    <cfRule type="cellIs" dxfId="2725" priority="2045" operator="lessThan">
      <formula>30</formula>
    </cfRule>
    <cfRule type="cellIs" dxfId="2724" priority="2046" operator="between">
      <formula>35</formula>
      <formula>30</formula>
    </cfRule>
    <cfRule type="cellIs" dxfId="2723" priority="2047" operator="between">
      <formula>35</formula>
      <formula>40</formula>
    </cfRule>
    <cfRule type="cellIs" dxfId="2722" priority="2048" operator="between">
      <formula>47.5</formula>
      <formula>45</formula>
    </cfRule>
    <cfRule type="cellIs" dxfId="2721" priority="2049" operator="between">
      <formula>55</formula>
      <formula>52.5</formula>
    </cfRule>
    <cfRule type="cellIs" dxfId="2720" priority="2050" operator="between">
      <formula>65</formula>
      <formula>60</formula>
    </cfRule>
    <cfRule type="cellIs" dxfId="2719" priority="2051" operator="between">
      <formula>70</formula>
      <formula>65</formula>
    </cfRule>
    <cfRule type="cellIs" dxfId="2718" priority="2052" operator="greaterThan">
      <formula>70</formula>
    </cfRule>
  </conditionalFormatting>
  <conditionalFormatting sqref="I403:J405 I420:J422 I437:J439 I454:J456 I471:J473 O403:P405 O420:P422 O437:P439 O454:P456 O471:P473 U403:V405 U420:V422 U437:V439 U454:V456 U471:V473">
    <cfRule type="cellIs" dxfId="2717" priority="2035" operator="between">
      <formula>52.5</formula>
      <formula>47.5</formula>
    </cfRule>
    <cfRule type="cellIs" dxfId="2716" priority="2036" operator="lessThan">
      <formula>30</formula>
    </cfRule>
    <cfRule type="cellIs" dxfId="2715" priority="2037" operator="between">
      <formula>35</formula>
      <formula>30</formula>
    </cfRule>
    <cfRule type="cellIs" dxfId="2714" priority="2038" operator="between">
      <formula>35</formula>
      <formula>40</formula>
    </cfRule>
    <cfRule type="cellIs" dxfId="2713" priority="2039" operator="between">
      <formula>47.5</formula>
      <formula>45</formula>
    </cfRule>
    <cfRule type="cellIs" dxfId="2712" priority="2040" operator="between">
      <formula>55</formula>
      <formula>52.5</formula>
    </cfRule>
    <cfRule type="cellIs" dxfId="2711" priority="2041" operator="between">
      <formula>65</formula>
      <formula>60</formula>
    </cfRule>
    <cfRule type="cellIs" dxfId="2710" priority="2042" operator="between">
      <formula>70</formula>
      <formula>65</formula>
    </cfRule>
    <cfRule type="cellIs" dxfId="2709" priority="2043" operator="greaterThan">
      <formula>70</formula>
    </cfRule>
  </conditionalFormatting>
  <conditionalFormatting sqref="L403:L405 L420:L422 L437:L439 L454:L456 L471:L473 R403:R405 R420:R422 R437:R439 R454:R456 R471:R473 X403:X405 X420:X422 X437:X439 X454:X456 X471:X473">
    <cfRule type="cellIs" dxfId="2708" priority="2026" operator="between">
      <formula>49.5</formula>
      <formula>50.5</formula>
    </cfRule>
    <cfRule type="cellIs" dxfId="2707" priority="2027" operator="lessThan">
      <formula>40</formula>
    </cfRule>
    <cfRule type="cellIs" dxfId="2706" priority="2028" operator="between">
      <formula>40</formula>
      <formula>42.5</formula>
    </cfRule>
    <cfRule type="cellIs" dxfId="2705" priority="2029" operator="between">
      <formula>42.5</formula>
      <formula>45</formula>
    </cfRule>
    <cfRule type="cellIs" dxfId="2704" priority="2030" operator="between">
      <formula>48</formula>
      <formula>49.5</formula>
    </cfRule>
    <cfRule type="cellIs" dxfId="2703" priority="2031" operator="between">
      <formula>50.5</formula>
      <formula>52</formula>
    </cfRule>
    <cfRule type="cellIs" dxfId="2702" priority="2032" operator="between">
      <formula>55</formula>
      <formula>57.5</formula>
    </cfRule>
    <cfRule type="cellIs" dxfId="2701" priority="2033" operator="between">
      <formula>57.5</formula>
      <formula>60</formula>
    </cfRule>
    <cfRule type="cellIs" dxfId="2700" priority="2034" operator="greaterThan">
      <formula>60</formula>
    </cfRule>
  </conditionalFormatting>
  <conditionalFormatting sqref="C482:D484">
    <cfRule type="cellIs" dxfId="2699" priority="2017" operator="between">
      <formula>52.5</formula>
      <formula>47.5</formula>
    </cfRule>
    <cfRule type="cellIs" dxfId="2698" priority="2018" operator="lessThan">
      <formula>30</formula>
    </cfRule>
    <cfRule type="cellIs" dxfId="2697" priority="2019" operator="between">
      <formula>35</formula>
      <formula>30</formula>
    </cfRule>
    <cfRule type="cellIs" dxfId="2696" priority="2020" operator="between">
      <formula>35</formula>
      <formula>40</formula>
    </cfRule>
    <cfRule type="cellIs" dxfId="2695" priority="2021" operator="between">
      <formula>47.5</formula>
      <formula>45</formula>
    </cfRule>
    <cfRule type="cellIs" dxfId="2694" priority="2022" operator="between">
      <formula>55</formula>
      <formula>52.5</formula>
    </cfRule>
    <cfRule type="cellIs" dxfId="2693" priority="2023" operator="between">
      <formula>65</formula>
      <formula>60</formula>
    </cfRule>
    <cfRule type="cellIs" dxfId="2692" priority="2024" operator="between">
      <formula>70</formula>
      <formula>65</formula>
    </cfRule>
    <cfRule type="cellIs" dxfId="2691" priority="2025" operator="greaterThan">
      <formula>70</formula>
    </cfRule>
  </conditionalFormatting>
  <conditionalFormatting sqref="C488:D490">
    <cfRule type="cellIs" dxfId="2690" priority="2008" operator="between">
      <formula>52.5</formula>
      <formula>47.5</formula>
    </cfRule>
    <cfRule type="cellIs" dxfId="2689" priority="2009" operator="lessThan">
      <formula>30</formula>
    </cfRule>
    <cfRule type="cellIs" dxfId="2688" priority="2010" operator="between">
      <formula>35</formula>
      <formula>30</formula>
    </cfRule>
    <cfRule type="cellIs" dxfId="2687" priority="2011" operator="between">
      <formula>35</formula>
      <formula>40</formula>
    </cfRule>
    <cfRule type="cellIs" dxfId="2686" priority="2012" operator="between">
      <formula>47.5</formula>
      <formula>45</formula>
    </cfRule>
    <cfRule type="cellIs" dxfId="2685" priority="2013" operator="between">
      <formula>55</formula>
      <formula>52.5</formula>
    </cfRule>
    <cfRule type="cellIs" dxfId="2684" priority="2014" operator="between">
      <formula>65</formula>
      <formula>60</formula>
    </cfRule>
    <cfRule type="cellIs" dxfId="2683" priority="2015" operator="between">
      <formula>70</formula>
      <formula>65</formula>
    </cfRule>
    <cfRule type="cellIs" dxfId="2682" priority="2016" operator="greaterThan">
      <formula>70</formula>
    </cfRule>
  </conditionalFormatting>
  <conditionalFormatting sqref="F488:F490">
    <cfRule type="cellIs" dxfId="2681" priority="1999" operator="between">
      <formula>49.5</formula>
      <formula>50.5</formula>
    </cfRule>
    <cfRule type="cellIs" dxfId="2680" priority="2000" operator="lessThan">
      <formula>40</formula>
    </cfRule>
    <cfRule type="cellIs" dxfId="2679" priority="2001" operator="between">
      <formula>40</formula>
      <formula>42.5</formula>
    </cfRule>
    <cfRule type="cellIs" dxfId="2678" priority="2002" operator="between">
      <formula>42.5</formula>
      <formula>45</formula>
    </cfRule>
    <cfRule type="cellIs" dxfId="2677" priority="2003" operator="between">
      <formula>48</formula>
      <formula>49.5</formula>
    </cfRule>
    <cfRule type="cellIs" dxfId="2676" priority="2004" operator="between">
      <formula>50.5</formula>
      <formula>52</formula>
    </cfRule>
    <cfRule type="cellIs" dxfId="2675" priority="2005" operator="between">
      <formula>55</formula>
      <formula>57.5</formula>
    </cfRule>
    <cfRule type="cellIs" dxfId="2674" priority="2006" operator="between">
      <formula>57.5</formula>
      <formula>60</formula>
    </cfRule>
    <cfRule type="cellIs" dxfId="2673" priority="2007" operator="greaterThan">
      <formula>60</formula>
    </cfRule>
  </conditionalFormatting>
  <conditionalFormatting sqref="I482:J484 O482:P484 U482:V484">
    <cfRule type="cellIs" dxfId="2672" priority="1990" operator="between">
      <formula>52.5</formula>
      <formula>47.5</formula>
    </cfRule>
    <cfRule type="cellIs" dxfId="2671" priority="1991" operator="lessThan">
      <formula>30</formula>
    </cfRule>
    <cfRule type="cellIs" dxfId="2670" priority="1992" operator="between">
      <formula>35</formula>
      <formula>30</formula>
    </cfRule>
    <cfRule type="cellIs" dxfId="2669" priority="1993" operator="between">
      <formula>35</formula>
      <formula>40</formula>
    </cfRule>
    <cfRule type="cellIs" dxfId="2668" priority="1994" operator="between">
      <formula>47.5</formula>
      <formula>45</formula>
    </cfRule>
    <cfRule type="cellIs" dxfId="2667" priority="1995" operator="between">
      <formula>55</formula>
      <formula>52.5</formula>
    </cfRule>
    <cfRule type="cellIs" dxfId="2666" priority="1996" operator="between">
      <formula>65</formula>
      <formula>60</formula>
    </cfRule>
    <cfRule type="cellIs" dxfId="2665" priority="1997" operator="between">
      <formula>70</formula>
      <formula>65</formula>
    </cfRule>
    <cfRule type="cellIs" dxfId="2664" priority="1998" operator="greaterThan">
      <formula>70</formula>
    </cfRule>
  </conditionalFormatting>
  <conditionalFormatting sqref="I488:J490 O488:P490 U488:V490">
    <cfRule type="cellIs" dxfId="2663" priority="1981" operator="between">
      <formula>52.5</formula>
      <formula>47.5</formula>
    </cfRule>
    <cfRule type="cellIs" dxfId="2662" priority="1982" operator="lessThan">
      <formula>30</formula>
    </cfRule>
    <cfRule type="cellIs" dxfId="2661" priority="1983" operator="between">
      <formula>35</formula>
      <formula>30</formula>
    </cfRule>
    <cfRule type="cellIs" dxfId="2660" priority="1984" operator="between">
      <formula>35</formula>
      <formula>40</formula>
    </cfRule>
    <cfRule type="cellIs" dxfId="2659" priority="1985" operator="between">
      <formula>47.5</formula>
      <formula>45</formula>
    </cfRule>
    <cfRule type="cellIs" dxfId="2658" priority="1986" operator="between">
      <formula>55</formula>
      <formula>52.5</formula>
    </cfRule>
    <cfRule type="cellIs" dxfId="2657" priority="1987" operator="between">
      <formula>65</formula>
      <formula>60</formula>
    </cfRule>
    <cfRule type="cellIs" dxfId="2656" priority="1988" operator="between">
      <formula>70</formula>
      <formula>65</formula>
    </cfRule>
    <cfRule type="cellIs" dxfId="2655" priority="1989" operator="greaterThan">
      <formula>70</formula>
    </cfRule>
  </conditionalFormatting>
  <conditionalFormatting sqref="L488:L490 R488:R490 X488:X490">
    <cfRule type="cellIs" dxfId="2654" priority="1972" operator="between">
      <formula>49.5</formula>
      <formula>50.5</formula>
    </cfRule>
    <cfRule type="cellIs" dxfId="2653" priority="1973" operator="lessThan">
      <formula>40</formula>
    </cfRule>
    <cfRule type="cellIs" dxfId="2652" priority="1974" operator="between">
      <formula>40</formula>
      <formula>42.5</formula>
    </cfRule>
    <cfRule type="cellIs" dxfId="2651" priority="1975" operator="between">
      <formula>42.5</formula>
      <formula>45</formula>
    </cfRule>
    <cfRule type="cellIs" dxfId="2650" priority="1976" operator="between">
      <formula>48</formula>
      <formula>49.5</formula>
    </cfRule>
    <cfRule type="cellIs" dxfId="2649" priority="1977" operator="between">
      <formula>50.5</formula>
      <formula>52</formula>
    </cfRule>
    <cfRule type="cellIs" dxfId="2648" priority="1978" operator="between">
      <formula>55</formula>
      <formula>57.5</formula>
    </cfRule>
    <cfRule type="cellIs" dxfId="2647" priority="1979" operator="between">
      <formula>57.5</formula>
      <formula>60</formula>
    </cfRule>
    <cfRule type="cellIs" dxfId="2646" priority="1980" operator="greaterThan">
      <formula>60</formula>
    </cfRule>
  </conditionalFormatting>
  <conditionalFormatting sqref="C499:D501">
    <cfRule type="cellIs" dxfId="2645" priority="1963" operator="between">
      <formula>52.5</formula>
      <formula>47.5</formula>
    </cfRule>
    <cfRule type="cellIs" dxfId="2644" priority="1964" operator="lessThan">
      <formula>30</formula>
    </cfRule>
    <cfRule type="cellIs" dxfId="2643" priority="1965" operator="between">
      <formula>35</formula>
      <formula>30</formula>
    </cfRule>
    <cfRule type="cellIs" dxfId="2642" priority="1966" operator="between">
      <formula>35</formula>
      <formula>40</formula>
    </cfRule>
    <cfRule type="cellIs" dxfId="2641" priority="1967" operator="between">
      <formula>47.5</formula>
      <formula>45</formula>
    </cfRule>
    <cfRule type="cellIs" dxfId="2640" priority="1968" operator="between">
      <formula>55</formula>
      <formula>52.5</formula>
    </cfRule>
    <cfRule type="cellIs" dxfId="2639" priority="1969" operator="between">
      <formula>65</formula>
      <formula>60</formula>
    </cfRule>
    <cfRule type="cellIs" dxfId="2638" priority="1970" operator="between">
      <formula>70</formula>
      <formula>65</formula>
    </cfRule>
    <cfRule type="cellIs" dxfId="2637" priority="1971" operator="greaterThan">
      <formula>70</formula>
    </cfRule>
  </conditionalFormatting>
  <conditionalFormatting sqref="C505:D507">
    <cfRule type="cellIs" dxfId="2636" priority="1954" operator="between">
      <formula>52.5</formula>
      <formula>47.5</formula>
    </cfRule>
    <cfRule type="cellIs" dxfId="2635" priority="1955" operator="lessThan">
      <formula>30</formula>
    </cfRule>
    <cfRule type="cellIs" dxfId="2634" priority="1956" operator="between">
      <formula>35</formula>
      <formula>30</formula>
    </cfRule>
    <cfRule type="cellIs" dxfId="2633" priority="1957" operator="between">
      <formula>35</formula>
      <formula>40</formula>
    </cfRule>
    <cfRule type="cellIs" dxfId="2632" priority="1958" operator="between">
      <formula>47.5</formula>
      <formula>45</formula>
    </cfRule>
    <cfRule type="cellIs" dxfId="2631" priority="1959" operator="between">
      <formula>55</formula>
      <formula>52.5</formula>
    </cfRule>
    <cfRule type="cellIs" dxfId="2630" priority="1960" operator="between">
      <formula>65</formula>
      <formula>60</formula>
    </cfRule>
    <cfRule type="cellIs" dxfId="2629" priority="1961" operator="between">
      <formula>70</formula>
      <formula>65</formula>
    </cfRule>
    <cfRule type="cellIs" dxfId="2628" priority="1962" operator="greaterThan">
      <formula>70</formula>
    </cfRule>
  </conditionalFormatting>
  <conditionalFormatting sqref="F505:F507">
    <cfRule type="cellIs" dxfId="2627" priority="1945" operator="between">
      <formula>49.5</formula>
      <formula>50.5</formula>
    </cfRule>
    <cfRule type="cellIs" dxfId="2626" priority="1946" operator="lessThan">
      <formula>40</formula>
    </cfRule>
    <cfRule type="cellIs" dxfId="2625" priority="1947" operator="between">
      <formula>40</formula>
      <formula>42.5</formula>
    </cfRule>
    <cfRule type="cellIs" dxfId="2624" priority="1948" operator="between">
      <formula>42.5</formula>
      <formula>45</formula>
    </cfRule>
    <cfRule type="cellIs" dxfId="2623" priority="1949" operator="between">
      <formula>48</formula>
      <formula>49.5</formula>
    </cfRule>
    <cfRule type="cellIs" dxfId="2622" priority="1950" operator="between">
      <formula>50.5</formula>
      <formula>52</formula>
    </cfRule>
    <cfRule type="cellIs" dxfId="2621" priority="1951" operator="between">
      <formula>55</formula>
      <formula>57.5</formula>
    </cfRule>
    <cfRule type="cellIs" dxfId="2620" priority="1952" operator="between">
      <formula>57.5</formula>
      <formula>60</formula>
    </cfRule>
    <cfRule type="cellIs" dxfId="2619" priority="1953" operator="greaterThan">
      <formula>60</formula>
    </cfRule>
  </conditionalFormatting>
  <conditionalFormatting sqref="I499:J501 O499:P501 U499:V501">
    <cfRule type="cellIs" dxfId="2618" priority="1936" operator="between">
      <formula>52.5</formula>
      <formula>47.5</formula>
    </cfRule>
    <cfRule type="cellIs" dxfId="2617" priority="1937" operator="lessThan">
      <formula>30</formula>
    </cfRule>
    <cfRule type="cellIs" dxfId="2616" priority="1938" operator="between">
      <formula>35</formula>
      <formula>30</formula>
    </cfRule>
    <cfRule type="cellIs" dxfId="2615" priority="1939" operator="between">
      <formula>35</formula>
      <formula>40</formula>
    </cfRule>
    <cfRule type="cellIs" dxfId="2614" priority="1940" operator="between">
      <formula>47.5</formula>
      <formula>45</formula>
    </cfRule>
    <cfRule type="cellIs" dxfId="2613" priority="1941" operator="between">
      <formula>55</formula>
      <formula>52.5</formula>
    </cfRule>
    <cfRule type="cellIs" dxfId="2612" priority="1942" operator="between">
      <formula>65</formula>
      <formula>60</formula>
    </cfRule>
    <cfRule type="cellIs" dxfId="2611" priority="1943" operator="between">
      <formula>70</formula>
      <formula>65</formula>
    </cfRule>
    <cfRule type="cellIs" dxfId="2610" priority="1944" operator="greaterThan">
      <formula>70</formula>
    </cfRule>
  </conditionalFormatting>
  <conditionalFormatting sqref="I505:J507 O505:P507 U505:V507">
    <cfRule type="cellIs" dxfId="2609" priority="1927" operator="between">
      <formula>52.5</formula>
      <formula>47.5</formula>
    </cfRule>
    <cfRule type="cellIs" dxfId="2608" priority="1928" operator="lessThan">
      <formula>30</formula>
    </cfRule>
    <cfRule type="cellIs" dxfId="2607" priority="1929" operator="between">
      <formula>35</formula>
      <formula>30</formula>
    </cfRule>
    <cfRule type="cellIs" dxfId="2606" priority="1930" operator="between">
      <formula>35</formula>
      <formula>40</formula>
    </cfRule>
    <cfRule type="cellIs" dxfId="2605" priority="1931" operator="between">
      <formula>47.5</formula>
      <formula>45</formula>
    </cfRule>
    <cfRule type="cellIs" dxfId="2604" priority="1932" operator="between">
      <formula>55</formula>
      <formula>52.5</formula>
    </cfRule>
    <cfRule type="cellIs" dxfId="2603" priority="1933" operator="between">
      <formula>65</formula>
      <formula>60</formula>
    </cfRule>
    <cfRule type="cellIs" dxfId="2602" priority="1934" operator="between">
      <formula>70</formula>
      <formula>65</formula>
    </cfRule>
    <cfRule type="cellIs" dxfId="2601" priority="1935" operator="greaterThan">
      <formula>70</formula>
    </cfRule>
  </conditionalFormatting>
  <conditionalFormatting sqref="L522:L524 R522:R524 X522:X524">
    <cfRule type="cellIs" dxfId="2600" priority="1864" operator="between">
      <formula>49.5</formula>
      <formula>50.5</formula>
    </cfRule>
    <cfRule type="cellIs" dxfId="2599" priority="1865" operator="lessThan">
      <formula>40</formula>
    </cfRule>
    <cfRule type="cellIs" dxfId="2598" priority="1866" operator="between">
      <formula>40</formula>
      <formula>42.5</formula>
    </cfRule>
    <cfRule type="cellIs" dxfId="2597" priority="1867" operator="between">
      <formula>42.5</formula>
      <formula>45</formula>
    </cfRule>
    <cfRule type="cellIs" dxfId="2596" priority="1868" operator="between">
      <formula>48</formula>
      <formula>49.5</formula>
    </cfRule>
    <cfRule type="cellIs" dxfId="2595" priority="1869" operator="between">
      <formula>50.5</formula>
      <formula>52</formula>
    </cfRule>
    <cfRule type="cellIs" dxfId="2594" priority="1870" operator="between">
      <formula>55</formula>
      <formula>57.5</formula>
    </cfRule>
    <cfRule type="cellIs" dxfId="2593" priority="1871" operator="between">
      <formula>57.5</formula>
      <formula>60</formula>
    </cfRule>
    <cfRule type="cellIs" dxfId="2592" priority="1872" operator="greaterThan">
      <formula>60</formula>
    </cfRule>
  </conditionalFormatting>
  <conditionalFormatting sqref="C516:D518">
    <cfRule type="cellIs" dxfId="2591" priority="1909" operator="between">
      <formula>52.5</formula>
      <formula>47.5</formula>
    </cfRule>
    <cfRule type="cellIs" dxfId="2590" priority="1910" operator="lessThan">
      <formula>30</formula>
    </cfRule>
    <cfRule type="cellIs" dxfId="2589" priority="1911" operator="between">
      <formula>35</formula>
      <formula>30</formula>
    </cfRule>
    <cfRule type="cellIs" dxfId="2588" priority="1912" operator="between">
      <formula>35</formula>
      <formula>40</formula>
    </cfRule>
    <cfRule type="cellIs" dxfId="2587" priority="1913" operator="between">
      <formula>47.5</formula>
      <formula>45</formula>
    </cfRule>
    <cfRule type="cellIs" dxfId="2586" priority="1914" operator="between">
      <formula>55</formula>
      <formula>52.5</formula>
    </cfRule>
    <cfRule type="cellIs" dxfId="2585" priority="1915" operator="between">
      <formula>65</formula>
      <formula>60</formula>
    </cfRule>
    <cfRule type="cellIs" dxfId="2584" priority="1916" operator="between">
      <formula>70</formula>
      <formula>65</formula>
    </cfRule>
    <cfRule type="cellIs" dxfId="2583" priority="1917" operator="greaterThan">
      <formula>70</formula>
    </cfRule>
  </conditionalFormatting>
  <conditionalFormatting sqref="C522:D524">
    <cfRule type="cellIs" dxfId="2582" priority="1900" operator="between">
      <formula>52.5</formula>
      <formula>47.5</formula>
    </cfRule>
    <cfRule type="cellIs" dxfId="2581" priority="1901" operator="lessThan">
      <formula>30</formula>
    </cfRule>
    <cfRule type="cellIs" dxfId="2580" priority="1902" operator="between">
      <formula>35</formula>
      <formula>30</formula>
    </cfRule>
    <cfRule type="cellIs" dxfId="2579" priority="1903" operator="between">
      <formula>35</formula>
      <formula>40</formula>
    </cfRule>
    <cfRule type="cellIs" dxfId="2578" priority="1904" operator="between">
      <formula>47.5</formula>
      <formula>45</formula>
    </cfRule>
    <cfRule type="cellIs" dxfId="2577" priority="1905" operator="between">
      <formula>55</formula>
      <formula>52.5</formula>
    </cfRule>
    <cfRule type="cellIs" dxfId="2576" priority="1906" operator="between">
      <formula>65</formula>
      <formula>60</formula>
    </cfRule>
    <cfRule type="cellIs" dxfId="2575" priority="1907" operator="between">
      <formula>70</formula>
      <formula>65</formula>
    </cfRule>
    <cfRule type="cellIs" dxfId="2574" priority="1908" operator="greaterThan">
      <formula>70</formula>
    </cfRule>
  </conditionalFormatting>
  <conditionalFormatting sqref="F522:F524">
    <cfRule type="cellIs" dxfId="2573" priority="1891" operator="between">
      <formula>49.5</formula>
      <formula>50.5</formula>
    </cfRule>
    <cfRule type="cellIs" dxfId="2572" priority="1892" operator="lessThan">
      <formula>40</formula>
    </cfRule>
    <cfRule type="cellIs" dxfId="2571" priority="1893" operator="between">
      <formula>40</formula>
      <formula>42.5</formula>
    </cfRule>
    <cfRule type="cellIs" dxfId="2570" priority="1894" operator="between">
      <formula>42.5</formula>
      <formula>45</formula>
    </cfRule>
    <cfRule type="cellIs" dxfId="2569" priority="1895" operator="between">
      <formula>48</formula>
      <formula>49.5</formula>
    </cfRule>
    <cfRule type="cellIs" dxfId="2568" priority="1896" operator="between">
      <formula>50.5</formula>
      <formula>52</formula>
    </cfRule>
    <cfRule type="cellIs" dxfId="2567" priority="1897" operator="between">
      <formula>55</formula>
      <formula>57.5</formula>
    </cfRule>
    <cfRule type="cellIs" dxfId="2566" priority="1898" operator="between">
      <formula>57.5</formula>
      <formula>60</formula>
    </cfRule>
    <cfRule type="cellIs" dxfId="2565" priority="1899" operator="greaterThan">
      <formula>60</formula>
    </cfRule>
  </conditionalFormatting>
  <conditionalFormatting sqref="I516:J518 O516:P518 U516:V518">
    <cfRule type="cellIs" dxfId="2564" priority="1882" operator="between">
      <formula>52.5</formula>
      <formula>47.5</formula>
    </cfRule>
    <cfRule type="cellIs" dxfId="2563" priority="1883" operator="lessThan">
      <formula>30</formula>
    </cfRule>
    <cfRule type="cellIs" dxfId="2562" priority="1884" operator="between">
      <formula>35</formula>
      <formula>30</formula>
    </cfRule>
    <cfRule type="cellIs" dxfId="2561" priority="1885" operator="between">
      <formula>35</formula>
      <formula>40</formula>
    </cfRule>
    <cfRule type="cellIs" dxfId="2560" priority="1886" operator="between">
      <formula>47.5</formula>
      <formula>45</formula>
    </cfRule>
    <cfRule type="cellIs" dxfId="2559" priority="1887" operator="between">
      <formula>55</formula>
      <formula>52.5</formula>
    </cfRule>
    <cfRule type="cellIs" dxfId="2558" priority="1888" operator="between">
      <formula>65</formula>
      <formula>60</formula>
    </cfRule>
    <cfRule type="cellIs" dxfId="2557" priority="1889" operator="between">
      <formula>70</formula>
      <formula>65</formula>
    </cfRule>
    <cfRule type="cellIs" dxfId="2556" priority="1890" operator="greaterThan">
      <formula>70</formula>
    </cfRule>
  </conditionalFormatting>
  <conditionalFormatting sqref="I522:J524 O522:P524 U522:V524">
    <cfRule type="cellIs" dxfId="2555" priority="1873" operator="between">
      <formula>52.5</formula>
      <formula>47.5</formula>
    </cfRule>
    <cfRule type="cellIs" dxfId="2554" priority="1874" operator="lessThan">
      <formula>30</formula>
    </cfRule>
    <cfRule type="cellIs" dxfId="2553" priority="1875" operator="between">
      <formula>35</formula>
      <formula>30</formula>
    </cfRule>
    <cfRule type="cellIs" dxfId="2552" priority="1876" operator="between">
      <formula>35</formula>
      <formula>40</formula>
    </cfRule>
    <cfRule type="cellIs" dxfId="2551" priority="1877" operator="between">
      <formula>47.5</formula>
      <formula>45</formula>
    </cfRule>
    <cfRule type="cellIs" dxfId="2550" priority="1878" operator="between">
      <formula>55</formula>
      <formula>52.5</formula>
    </cfRule>
    <cfRule type="cellIs" dxfId="2549" priority="1879" operator="between">
      <formula>65</formula>
      <formula>60</formula>
    </cfRule>
    <cfRule type="cellIs" dxfId="2548" priority="1880" operator="between">
      <formula>70</formula>
      <formula>65</formula>
    </cfRule>
    <cfRule type="cellIs" dxfId="2547" priority="1881" operator="greaterThan">
      <formula>70</formula>
    </cfRule>
  </conditionalFormatting>
  <conditionalFormatting sqref="L539:L541 R539:R541 X539:X541">
    <cfRule type="cellIs" dxfId="2546" priority="1810" operator="between">
      <formula>49.5</formula>
      <formula>50.5</formula>
    </cfRule>
    <cfRule type="cellIs" dxfId="2545" priority="1811" operator="lessThan">
      <formula>40</formula>
    </cfRule>
    <cfRule type="cellIs" dxfId="2544" priority="1812" operator="between">
      <formula>40</formula>
      <formula>42.5</formula>
    </cfRule>
    <cfRule type="cellIs" dxfId="2543" priority="1813" operator="between">
      <formula>42.5</formula>
      <formula>45</formula>
    </cfRule>
    <cfRule type="cellIs" dxfId="2542" priority="1814" operator="between">
      <formula>48</formula>
      <formula>49.5</formula>
    </cfRule>
    <cfRule type="cellIs" dxfId="2541" priority="1815" operator="between">
      <formula>50.5</formula>
      <formula>52</formula>
    </cfRule>
    <cfRule type="cellIs" dxfId="2540" priority="1816" operator="between">
      <formula>55</formula>
      <formula>57.5</formula>
    </cfRule>
    <cfRule type="cellIs" dxfId="2539" priority="1817" operator="between">
      <formula>57.5</formula>
      <formula>60</formula>
    </cfRule>
    <cfRule type="cellIs" dxfId="2538" priority="1818" operator="greaterThan">
      <formula>60</formula>
    </cfRule>
  </conditionalFormatting>
  <conditionalFormatting sqref="C533:D535">
    <cfRule type="cellIs" dxfId="2537" priority="1855" operator="between">
      <formula>52.5</formula>
      <formula>47.5</formula>
    </cfRule>
    <cfRule type="cellIs" dxfId="2536" priority="1856" operator="lessThan">
      <formula>30</formula>
    </cfRule>
    <cfRule type="cellIs" dxfId="2535" priority="1857" operator="between">
      <formula>35</formula>
      <formula>30</formula>
    </cfRule>
    <cfRule type="cellIs" dxfId="2534" priority="1858" operator="between">
      <formula>35</formula>
      <formula>40</formula>
    </cfRule>
    <cfRule type="cellIs" dxfId="2533" priority="1859" operator="between">
      <formula>47.5</formula>
      <formula>45</formula>
    </cfRule>
    <cfRule type="cellIs" dxfId="2532" priority="1860" operator="between">
      <formula>55</formula>
      <formula>52.5</formula>
    </cfRule>
    <cfRule type="cellIs" dxfId="2531" priority="1861" operator="between">
      <formula>65</formula>
      <formula>60</formula>
    </cfRule>
    <cfRule type="cellIs" dxfId="2530" priority="1862" operator="between">
      <formula>70</formula>
      <formula>65</formula>
    </cfRule>
    <cfRule type="cellIs" dxfId="2529" priority="1863" operator="greaterThan">
      <formula>70</formula>
    </cfRule>
  </conditionalFormatting>
  <conditionalFormatting sqref="C539:D541">
    <cfRule type="cellIs" dxfId="2528" priority="1846" operator="between">
      <formula>52.5</formula>
      <formula>47.5</formula>
    </cfRule>
    <cfRule type="cellIs" dxfId="2527" priority="1847" operator="lessThan">
      <formula>30</formula>
    </cfRule>
    <cfRule type="cellIs" dxfId="2526" priority="1848" operator="between">
      <formula>35</formula>
      <formula>30</formula>
    </cfRule>
    <cfRule type="cellIs" dxfId="2525" priority="1849" operator="between">
      <formula>35</formula>
      <formula>40</formula>
    </cfRule>
    <cfRule type="cellIs" dxfId="2524" priority="1850" operator="between">
      <formula>47.5</formula>
      <formula>45</formula>
    </cfRule>
    <cfRule type="cellIs" dxfId="2523" priority="1851" operator="between">
      <formula>55</formula>
      <formula>52.5</formula>
    </cfRule>
    <cfRule type="cellIs" dxfId="2522" priority="1852" operator="between">
      <formula>65</formula>
      <formula>60</formula>
    </cfRule>
    <cfRule type="cellIs" dxfId="2521" priority="1853" operator="between">
      <formula>70</formula>
      <formula>65</formula>
    </cfRule>
    <cfRule type="cellIs" dxfId="2520" priority="1854" operator="greaterThan">
      <formula>70</formula>
    </cfRule>
  </conditionalFormatting>
  <conditionalFormatting sqref="F539:F541">
    <cfRule type="cellIs" dxfId="2519" priority="1837" operator="between">
      <formula>49.5</formula>
      <formula>50.5</formula>
    </cfRule>
    <cfRule type="cellIs" dxfId="2518" priority="1838" operator="lessThan">
      <formula>40</formula>
    </cfRule>
    <cfRule type="cellIs" dxfId="2517" priority="1839" operator="between">
      <formula>40</formula>
      <formula>42.5</formula>
    </cfRule>
    <cfRule type="cellIs" dxfId="2516" priority="1840" operator="between">
      <formula>42.5</formula>
      <formula>45</formula>
    </cfRule>
    <cfRule type="cellIs" dxfId="2515" priority="1841" operator="between">
      <formula>48</formula>
      <formula>49.5</formula>
    </cfRule>
    <cfRule type="cellIs" dxfId="2514" priority="1842" operator="between">
      <formula>50.5</formula>
      <formula>52</formula>
    </cfRule>
    <cfRule type="cellIs" dxfId="2513" priority="1843" operator="between">
      <formula>55</formula>
      <formula>57.5</formula>
    </cfRule>
    <cfRule type="cellIs" dxfId="2512" priority="1844" operator="between">
      <formula>57.5</formula>
      <formula>60</formula>
    </cfRule>
    <cfRule type="cellIs" dxfId="2511" priority="1845" operator="greaterThan">
      <formula>60</formula>
    </cfRule>
  </conditionalFormatting>
  <conditionalFormatting sqref="I533:J535 O533:P535 U533:V535">
    <cfRule type="cellIs" dxfId="2510" priority="1828" operator="between">
      <formula>52.5</formula>
      <formula>47.5</formula>
    </cfRule>
    <cfRule type="cellIs" dxfId="2509" priority="1829" operator="lessThan">
      <formula>30</formula>
    </cfRule>
    <cfRule type="cellIs" dxfId="2508" priority="1830" operator="between">
      <formula>35</formula>
      <formula>30</formula>
    </cfRule>
    <cfRule type="cellIs" dxfId="2507" priority="1831" operator="between">
      <formula>35</formula>
      <formula>40</formula>
    </cfRule>
    <cfRule type="cellIs" dxfId="2506" priority="1832" operator="between">
      <formula>47.5</formula>
      <formula>45</formula>
    </cfRule>
    <cfRule type="cellIs" dxfId="2505" priority="1833" operator="between">
      <formula>55</formula>
      <formula>52.5</formula>
    </cfRule>
    <cfRule type="cellIs" dxfId="2504" priority="1834" operator="between">
      <formula>65</formula>
      <formula>60</formula>
    </cfRule>
    <cfRule type="cellIs" dxfId="2503" priority="1835" operator="between">
      <formula>70</formula>
      <formula>65</formula>
    </cfRule>
    <cfRule type="cellIs" dxfId="2502" priority="1836" operator="greaterThan">
      <formula>70</formula>
    </cfRule>
  </conditionalFormatting>
  <conditionalFormatting sqref="I539:J541 O539:P541 U539:V541">
    <cfRule type="cellIs" dxfId="2501" priority="1819" operator="between">
      <formula>52.5</formula>
      <formula>47.5</formula>
    </cfRule>
    <cfRule type="cellIs" dxfId="2500" priority="1820" operator="lessThan">
      <formula>30</formula>
    </cfRule>
    <cfRule type="cellIs" dxfId="2499" priority="1821" operator="between">
      <formula>35</formula>
      <formula>30</formula>
    </cfRule>
    <cfRule type="cellIs" dxfId="2498" priority="1822" operator="between">
      <formula>35</formula>
      <formula>40</formula>
    </cfRule>
    <cfRule type="cellIs" dxfId="2497" priority="1823" operator="between">
      <formula>47.5</formula>
      <formula>45</formula>
    </cfRule>
    <cfRule type="cellIs" dxfId="2496" priority="1824" operator="between">
      <formula>55</formula>
      <formula>52.5</formula>
    </cfRule>
    <cfRule type="cellIs" dxfId="2495" priority="1825" operator="between">
      <formula>65</formula>
      <formula>60</formula>
    </cfRule>
    <cfRule type="cellIs" dxfId="2494" priority="1826" operator="between">
      <formula>70</formula>
      <formula>65</formula>
    </cfRule>
    <cfRule type="cellIs" dxfId="2493" priority="1827" operator="greaterThan">
      <formula>70</formula>
    </cfRule>
  </conditionalFormatting>
  <conditionalFormatting sqref="L556:L558 R556:R558 X556:X558">
    <cfRule type="cellIs" dxfId="2492" priority="1756" operator="between">
      <formula>49.5</formula>
      <formula>50.5</formula>
    </cfRule>
    <cfRule type="cellIs" dxfId="2491" priority="1757" operator="lessThan">
      <formula>40</formula>
    </cfRule>
    <cfRule type="cellIs" dxfId="2490" priority="1758" operator="between">
      <formula>40</formula>
      <formula>42.5</formula>
    </cfRule>
    <cfRule type="cellIs" dxfId="2489" priority="1759" operator="between">
      <formula>42.5</formula>
      <formula>45</formula>
    </cfRule>
    <cfRule type="cellIs" dxfId="2488" priority="1760" operator="between">
      <formula>48</formula>
      <formula>49.5</formula>
    </cfRule>
    <cfRule type="cellIs" dxfId="2487" priority="1761" operator="between">
      <formula>50.5</formula>
      <formula>52</formula>
    </cfRule>
    <cfRule type="cellIs" dxfId="2486" priority="1762" operator="between">
      <formula>55</formula>
      <formula>57.5</formula>
    </cfRule>
    <cfRule type="cellIs" dxfId="2485" priority="1763" operator="between">
      <formula>57.5</formula>
      <formula>60</formula>
    </cfRule>
    <cfRule type="cellIs" dxfId="2484" priority="1764" operator="greaterThan">
      <formula>60</formula>
    </cfRule>
  </conditionalFormatting>
  <conditionalFormatting sqref="C550:D552">
    <cfRule type="cellIs" dxfId="2483" priority="1801" operator="between">
      <formula>52.5</formula>
      <formula>47.5</formula>
    </cfRule>
    <cfRule type="cellIs" dxfId="2482" priority="1802" operator="lessThan">
      <formula>30</formula>
    </cfRule>
    <cfRule type="cellIs" dxfId="2481" priority="1803" operator="between">
      <formula>35</formula>
      <formula>30</formula>
    </cfRule>
    <cfRule type="cellIs" dxfId="2480" priority="1804" operator="between">
      <formula>35</formula>
      <formula>40</formula>
    </cfRule>
    <cfRule type="cellIs" dxfId="2479" priority="1805" operator="between">
      <formula>47.5</formula>
      <formula>45</formula>
    </cfRule>
    <cfRule type="cellIs" dxfId="2478" priority="1806" operator="between">
      <formula>55</formula>
      <formula>52.5</formula>
    </cfRule>
    <cfRule type="cellIs" dxfId="2477" priority="1807" operator="between">
      <formula>65</formula>
      <formula>60</formula>
    </cfRule>
    <cfRule type="cellIs" dxfId="2476" priority="1808" operator="between">
      <formula>70</formula>
      <formula>65</formula>
    </cfRule>
    <cfRule type="cellIs" dxfId="2475" priority="1809" operator="greaterThan">
      <formula>70</formula>
    </cfRule>
  </conditionalFormatting>
  <conditionalFormatting sqref="C556:D558">
    <cfRule type="cellIs" dxfId="2474" priority="1792" operator="between">
      <formula>52.5</formula>
      <formula>47.5</formula>
    </cfRule>
    <cfRule type="cellIs" dxfId="2473" priority="1793" operator="lessThan">
      <formula>30</formula>
    </cfRule>
    <cfRule type="cellIs" dxfId="2472" priority="1794" operator="between">
      <formula>35</formula>
      <formula>30</formula>
    </cfRule>
    <cfRule type="cellIs" dxfId="2471" priority="1795" operator="between">
      <formula>35</formula>
      <formula>40</formula>
    </cfRule>
    <cfRule type="cellIs" dxfId="2470" priority="1796" operator="between">
      <formula>47.5</formula>
      <formula>45</formula>
    </cfRule>
    <cfRule type="cellIs" dxfId="2469" priority="1797" operator="between">
      <formula>55</formula>
      <formula>52.5</formula>
    </cfRule>
    <cfRule type="cellIs" dxfId="2468" priority="1798" operator="between">
      <formula>65</formula>
      <formula>60</formula>
    </cfRule>
    <cfRule type="cellIs" dxfId="2467" priority="1799" operator="between">
      <formula>70</formula>
      <formula>65</formula>
    </cfRule>
    <cfRule type="cellIs" dxfId="2466" priority="1800" operator="greaterThan">
      <formula>70</formula>
    </cfRule>
  </conditionalFormatting>
  <conditionalFormatting sqref="F556:F558">
    <cfRule type="cellIs" dxfId="2465" priority="1783" operator="between">
      <formula>49.5</formula>
      <formula>50.5</formula>
    </cfRule>
    <cfRule type="cellIs" dxfId="2464" priority="1784" operator="lessThan">
      <formula>40</formula>
    </cfRule>
    <cfRule type="cellIs" dxfId="2463" priority="1785" operator="between">
      <formula>40</formula>
      <formula>42.5</formula>
    </cfRule>
    <cfRule type="cellIs" dxfId="2462" priority="1786" operator="between">
      <formula>42.5</formula>
      <formula>45</formula>
    </cfRule>
    <cfRule type="cellIs" dxfId="2461" priority="1787" operator="between">
      <formula>48</formula>
      <formula>49.5</formula>
    </cfRule>
    <cfRule type="cellIs" dxfId="2460" priority="1788" operator="between">
      <formula>50.5</formula>
      <formula>52</formula>
    </cfRule>
    <cfRule type="cellIs" dxfId="2459" priority="1789" operator="between">
      <formula>55</formula>
      <formula>57.5</formula>
    </cfRule>
    <cfRule type="cellIs" dxfId="2458" priority="1790" operator="between">
      <formula>57.5</formula>
      <formula>60</formula>
    </cfRule>
    <cfRule type="cellIs" dxfId="2457" priority="1791" operator="greaterThan">
      <formula>60</formula>
    </cfRule>
  </conditionalFormatting>
  <conditionalFormatting sqref="I550:J552 O550:P552 U550:V552">
    <cfRule type="cellIs" dxfId="2456" priority="1774" operator="between">
      <formula>52.5</formula>
      <formula>47.5</formula>
    </cfRule>
    <cfRule type="cellIs" dxfId="2455" priority="1775" operator="lessThan">
      <formula>30</formula>
    </cfRule>
    <cfRule type="cellIs" dxfId="2454" priority="1776" operator="between">
      <formula>35</formula>
      <formula>30</formula>
    </cfRule>
    <cfRule type="cellIs" dxfId="2453" priority="1777" operator="between">
      <formula>35</formula>
      <formula>40</formula>
    </cfRule>
    <cfRule type="cellIs" dxfId="2452" priority="1778" operator="between">
      <formula>47.5</formula>
      <formula>45</formula>
    </cfRule>
    <cfRule type="cellIs" dxfId="2451" priority="1779" operator="between">
      <formula>55</formula>
      <formula>52.5</formula>
    </cfRule>
    <cfRule type="cellIs" dxfId="2450" priority="1780" operator="between">
      <formula>65</formula>
      <formula>60</formula>
    </cfRule>
    <cfRule type="cellIs" dxfId="2449" priority="1781" operator="between">
      <formula>70</formula>
      <formula>65</formula>
    </cfRule>
    <cfRule type="cellIs" dxfId="2448" priority="1782" operator="greaterThan">
      <formula>70</formula>
    </cfRule>
  </conditionalFormatting>
  <conditionalFormatting sqref="I556:J558 O556:P558 U556:V558">
    <cfRule type="cellIs" dxfId="2447" priority="1765" operator="between">
      <formula>52.5</formula>
      <formula>47.5</formula>
    </cfRule>
    <cfRule type="cellIs" dxfId="2446" priority="1766" operator="lessThan">
      <formula>30</formula>
    </cfRule>
    <cfRule type="cellIs" dxfId="2445" priority="1767" operator="between">
      <formula>35</formula>
      <formula>30</formula>
    </cfRule>
    <cfRule type="cellIs" dxfId="2444" priority="1768" operator="between">
      <formula>35</formula>
      <formula>40</formula>
    </cfRule>
    <cfRule type="cellIs" dxfId="2443" priority="1769" operator="between">
      <formula>47.5</formula>
      <formula>45</formula>
    </cfRule>
    <cfRule type="cellIs" dxfId="2442" priority="1770" operator="between">
      <formula>55</formula>
      <formula>52.5</formula>
    </cfRule>
    <cfRule type="cellIs" dxfId="2441" priority="1771" operator="between">
      <formula>65</formula>
      <formula>60</formula>
    </cfRule>
    <cfRule type="cellIs" dxfId="2440" priority="1772" operator="between">
      <formula>70</formula>
      <formula>65</formula>
    </cfRule>
    <cfRule type="cellIs" dxfId="2439" priority="1773" operator="greaterThan">
      <formula>70</formula>
    </cfRule>
  </conditionalFormatting>
  <conditionalFormatting sqref="L573:L575 R573:R575 X573:X575">
    <cfRule type="cellIs" dxfId="2438" priority="1702" operator="between">
      <formula>49.5</formula>
      <formula>50.5</formula>
    </cfRule>
    <cfRule type="cellIs" dxfId="2437" priority="1703" operator="lessThan">
      <formula>40</formula>
    </cfRule>
    <cfRule type="cellIs" dxfId="2436" priority="1704" operator="between">
      <formula>40</formula>
      <formula>42.5</formula>
    </cfRule>
    <cfRule type="cellIs" dxfId="2435" priority="1705" operator="between">
      <formula>42.5</formula>
      <formula>45</formula>
    </cfRule>
    <cfRule type="cellIs" dxfId="2434" priority="1706" operator="between">
      <formula>48</formula>
      <formula>49.5</formula>
    </cfRule>
    <cfRule type="cellIs" dxfId="2433" priority="1707" operator="between">
      <formula>50.5</formula>
      <formula>52</formula>
    </cfRule>
    <cfRule type="cellIs" dxfId="2432" priority="1708" operator="between">
      <formula>55</formula>
      <formula>57.5</formula>
    </cfRule>
    <cfRule type="cellIs" dxfId="2431" priority="1709" operator="between">
      <formula>57.5</formula>
      <formula>60</formula>
    </cfRule>
    <cfRule type="cellIs" dxfId="2430" priority="1710" operator="greaterThan">
      <formula>60</formula>
    </cfRule>
  </conditionalFormatting>
  <conditionalFormatting sqref="C567:D569">
    <cfRule type="cellIs" dxfId="2429" priority="1747" operator="between">
      <formula>52.5</formula>
      <formula>47.5</formula>
    </cfRule>
    <cfRule type="cellIs" dxfId="2428" priority="1748" operator="lessThan">
      <formula>30</formula>
    </cfRule>
    <cfRule type="cellIs" dxfId="2427" priority="1749" operator="between">
      <formula>35</formula>
      <formula>30</formula>
    </cfRule>
    <cfRule type="cellIs" dxfId="2426" priority="1750" operator="between">
      <formula>35</formula>
      <formula>40</formula>
    </cfRule>
    <cfRule type="cellIs" dxfId="2425" priority="1751" operator="between">
      <formula>47.5</formula>
      <formula>45</formula>
    </cfRule>
    <cfRule type="cellIs" dxfId="2424" priority="1752" operator="between">
      <formula>55</formula>
      <formula>52.5</formula>
    </cfRule>
    <cfRule type="cellIs" dxfId="2423" priority="1753" operator="between">
      <formula>65</formula>
      <formula>60</formula>
    </cfRule>
    <cfRule type="cellIs" dxfId="2422" priority="1754" operator="between">
      <formula>70</formula>
      <formula>65</formula>
    </cfRule>
    <cfRule type="cellIs" dxfId="2421" priority="1755" operator="greaterThan">
      <formula>70</formula>
    </cfRule>
  </conditionalFormatting>
  <conditionalFormatting sqref="C573:D575">
    <cfRule type="cellIs" dxfId="2420" priority="1738" operator="between">
      <formula>52.5</formula>
      <formula>47.5</formula>
    </cfRule>
    <cfRule type="cellIs" dxfId="2419" priority="1739" operator="lessThan">
      <formula>30</formula>
    </cfRule>
    <cfRule type="cellIs" dxfId="2418" priority="1740" operator="between">
      <formula>35</formula>
      <formula>30</formula>
    </cfRule>
    <cfRule type="cellIs" dxfId="2417" priority="1741" operator="between">
      <formula>35</formula>
      <formula>40</formula>
    </cfRule>
    <cfRule type="cellIs" dxfId="2416" priority="1742" operator="between">
      <formula>47.5</formula>
      <formula>45</formula>
    </cfRule>
    <cfRule type="cellIs" dxfId="2415" priority="1743" operator="between">
      <formula>55</formula>
      <formula>52.5</formula>
    </cfRule>
    <cfRule type="cellIs" dxfId="2414" priority="1744" operator="between">
      <formula>65</formula>
      <formula>60</formula>
    </cfRule>
    <cfRule type="cellIs" dxfId="2413" priority="1745" operator="between">
      <formula>70</formula>
      <formula>65</formula>
    </cfRule>
    <cfRule type="cellIs" dxfId="2412" priority="1746" operator="greaterThan">
      <formula>70</formula>
    </cfRule>
  </conditionalFormatting>
  <conditionalFormatting sqref="F573:F575">
    <cfRule type="cellIs" dxfId="2411" priority="1729" operator="between">
      <formula>49.5</formula>
      <formula>50.5</formula>
    </cfRule>
    <cfRule type="cellIs" dxfId="2410" priority="1730" operator="lessThan">
      <formula>40</formula>
    </cfRule>
    <cfRule type="cellIs" dxfId="2409" priority="1731" operator="between">
      <formula>40</formula>
      <formula>42.5</formula>
    </cfRule>
    <cfRule type="cellIs" dxfId="2408" priority="1732" operator="between">
      <formula>42.5</formula>
      <formula>45</formula>
    </cfRule>
    <cfRule type="cellIs" dxfId="2407" priority="1733" operator="between">
      <formula>48</formula>
      <formula>49.5</formula>
    </cfRule>
    <cfRule type="cellIs" dxfId="2406" priority="1734" operator="between">
      <formula>50.5</formula>
      <formula>52</formula>
    </cfRule>
    <cfRule type="cellIs" dxfId="2405" priority="1735" operator="between">
      <formula>55</formula>
      <formula>57.5</formula>
    </cfRule>
    <cfRule type="cellIs" dxfId="2404" priority="1736" operator="between">
      <formula>57.5</formula>
      <formula>60</formula>
    </cfRule>
    <cfRule type="cellIs" dxfId="2403" priority="1737" operator="greaterThan">
      <formula>60</formula>
    </cfRule>
  </conditionalFormatting>
  <conditionalFormatting sqref="I567:J569 O567:P569 U567:V569">
    <cfRule type="cellIs" dxfId="2402" priority="1720" operator="between">
      <formula>52.5</formula>
      <formula>47.5</formula>
    </cfRule>
    <cfRule type="cellIs" dxfId="2401" priority="1721" operator="lessThan">
      <formula>30</formula>
    </cfRule>
    <cfRule type="cellIs" dxfId="2400" priority="1722" operator="between">
      <formula>35</formula>
      <formula>30</formula>
    </cfRule>
    <cfRule type="cellIs" dxfId="2399" priority="1723" operator="between">
      <formula>35</formula>
      <formula>40</formula>
    </cfRule>
    <cfRule type="cellIs" dxfId="2398" priority="1724" operator="between">
      <formula>47.5</formula>
      <formula>45</formula>
    </cfRule>
    <cfRule type="cellIs" dxfId="2397" priority="1725" operator="between">
      <formula>55</formula>
      <formula>52.5</formula>
    </cfRule>
    <cfRule type="cellIs" dxfId="2396" priority="1726" operator="between">
      <formula>65</formula>
      <formula>60</formula>
    </cfRule>
    <cfRule type="cellIs" dxfId="2395" priority="1727" operator="between">
      <formula>70</formula>
      <formula>65</formula>
    </cfRule>
    <cfRule type="cellIs" dxfId="2394" priority="1728" operator="greaterThan">
      <formula>70</formula>
    </cfRule>
  </conditionalFormatting>
  <conditionalFormatting sqref="I573:J575 O573:P575 U573:V575">
    <cfRule type="cellIs" dxfId="2393" priority="1711" operator="between">
      <formula>52.5</formula>
      <formula>47.5</formula>
    </cfRule>
    <cfRule type="cellIs" dxfId="2392" priority="1712" operator="lessThan">
      <formula>30</formula>
    </cfRule>
    <cfRule type="cellIs" dxfId="2391" priority="1713" operator="between">
      <formula>35</formula>
      <formula>30</formula>
    </cfRule>
    <cfRule type="cellIs" dxfId="2390" priority="1714" operator="between">
      <formula>35</formula>
      <formula>40</formula>
    </cfRule>
    <cfRule type="cellIs" dxfId="2389" priority="1715" operator="between">
      <formula>47.5</formula>
      <formula>45</formula>
    </cfRule>
    <cfRule type="cellIs" dxfId="2388" priority="1716" operator="between">
      <formula>55</formula>
      <formula>52.5</formula>
    </cfRule>
    <cfRule type="cellIs" dxfId="2387" priority="1717" operator="between">
      <formula>65</formula>
      <formula>60</formula>
    </cfRule>
    <cfRule type="cellIs" dxfId="2386" priority="1718" operator="between">
      <formula>70</formula>
      <formula>65</formula>
    </cfRule>
    <cfRule type="cellIs" dxfId="2385" priority="1719" operator="greaterThan">
      <formula>70</formula>
    </cfRule>
  </conditionalFormatting>
  <conditionalFormatting sqref="L590:L592 R590:R592 X590:X592">
    <cfRule type="cellIs" dxfId="2384" priority="1648" operator="between">
      <formula>49.5</formula>
      <formula>50.5</formula>
    </cfRule>
    <cfRule type="cellIs" dxfId="2383" priority="1649" operator="lessThan">
      <formula>40</formula>
    </cfRule>
    <cfRule type="cellIs" dxfId="2382" priority="1650" operator="between">
      <formula>40</formula>
      <formula>42.5</formula>
    </cfRule>
    <cfRule type="cellIs" dxfId="2381" priority="1651" operator="between">
      <formula>42.5</formula>
      <formula>45</formula>
    </cfRule>
    <cfRule type="cellIs" dxfId="2380" priority="1652" operator="between">
      <formula>48</formula>
      <formula>49.5</formula>
    </cfRule>
    <cfRule type="cellIs" dxfId="2379" priority="1653" operator="between">
      <formula>50.5</formula>
      <formula>52</formula>
    </cfRule>
    <cfRule type="cellIs" dxfId="2378" priority="1654" operator="between">
      <formula>55</formula>
      <formula>57.5</formula>
    </cfRule>
    <cfRule type="cellIs" dxfId="2377" priority="1655" operator="between">
      <formula>57.5</formula>
      <formula>60</formula>
    </cfRule>
    <cfRule type="cellIs" dxfId="2376" priority="1656" operator="greaterThan">
      <formula>60</formula>
    </cfRule>
  </conditionalFormatting>
  <conditionalFormatting sqref="C584:D586">
    <cfRule type="cellIs" dxfId="2375" priority="1693" operator="between">
      <formula>52.5</formula>
      <formula>47.5</formula>
    </cfRule>
    <cfRule type="cellIs" dxfId="2374" priority="1694" operator="lessThan">
      <formula>30</formula>
    </cfRule>
    <cfRule type="cellIs" dxfId="2373" priority="1695" operator="between">
      <formula>35</formula>
      <formula>30</formula>
    </cfRule>
    <cfRule type="cellIs" dxfId="2372" priority="1696" operator="between">
      <formula>35</formula>
      <formula>40</formula>
    </cfRule>
    <cfRule type="cellIs" dxfId="2371" priority="1697" operator="between">
      <formula>47.5</formula>
      <formula>45</formula>
    </cfRule>
    <cfRule type="cellIs" dxfId="2370" priority="1698" operator="between">
      <formula>55</formula>
      <formula>52.5</formula>
    </cfRule>
    <cfRule type="cellIs" dxfId="2369" priority="1699" operator="between">
      <formula>65</formula>
      <formula>60</formula>
    </cfRule>
    <cfRule type="cellIs" dxfId="2368" priority="1700" operator="between">
      <formula>70</formula>
      <formula>65</formula>
    </cfRule>
    <cfRule type="cellIs" dxfId="2367" priority="1701" operator="greaterThan">
      <formula>70</formula>
    </cfRule>
  </conditionalFormatting>
  <conditionalFormatting sqref="C590:D592">
    <cfRule type="cellIs" dxfId="2366" priority="1684" operator="between">
      <formula>52.5</formula>
      <formula>47.5</formula>
    </cfRule>
    <cfRule type="cellIs" dxfId="2365" priority="1685" operator="lessThan">
      <formula>30</formula>
    </cfRule>
    <cfRule type="cellIs" dxfId="2364" priority="1686" operator="between">
      <formula>35</formula>
      <formula>30</formula>
    </cfRule>
    <cfRule type="cellIs" dxfId="2363" priority="1687" operator="between">
      <formula>35</formula>
      <formula>40</formula>
    </cfRule>
    <cfRule type="cellIs" dxfId="2362" priority="1688" operator="between">
      <formula>47.5</formula>
      <formula>45</formula>
    </cfRule>
    <cfRule type="cellIs" dxfId="2361" priority="1689" operator="between">
      <formula>55</formula>
      <formula>52.5</formula>
    </cfRule>
    <cfRule type="cellIs" dxfId="2360" priority="1690" operator="between">
      <formula>65</formula>
      <formula>60</formula>
    </cfRule>
    <cfRule type="cellIs" dxfId="2359" priority="1691" operator="between">
      <formula>70</formula>
      <formula>65</formula>
    </cfRule>
    <cfRule type="cellIs" dxfId="2358" priority="1692" operator="greaterThan">
      <formula>70</formula>
    </cfRule>
  </conditionalFormatting>
  <conditionalFormatting sqref="F590:F592">
    <cfRule type="cellIs" dxfId="2357" priority="1675" operator="between">
      <formula>49.5</formula>
      <formula>50.5</formula>
    </cfRule>
    <cfRule type="cellIs" dxfId="2356" priority="1676" operator="lessThan">
      <formula>40</formula>
    </cfRule>
    <cfRule type="cellIs" dxfId="2355" priority="1677" operator="between">
      <formula>40</formula>
      <formula>42.5</formula>
    </cfRule>
    <cfRule type="cellIs" dxfId="2354" priority="1678" operator="between">
      <formula>42.5</formula>
      <formula>45</formula>
    </cfRule>
    <cfRule type="cellIs" dxfId="2353" priority="1679" operator="between">
      <formula>48</formula>
      <formula>49.5</formula>
    </cfRule>
    <cfRule type="cellIs" dxfId="2352" priority="1680" operator="between">
      <formula>50.5</formula>
      <formula>52</formula>
    </cfRule>
    <cfRule type="cellIs" dxfId="2351" priority="1681" operator="between">
      <formula>55</formula>
      <formula>57.5</formula>
    </cfRule>
    <cfRule type="cellIs" dxfId="2350" priority="1682" operator="between">
      <formula>57.5</formula>
      <formula>60</formula>
    </cfRule>
    <cfRule type="cellIs" dxfId="2349" priority="1683" operator="greaterThan">
      <formula>60</formula>
    </cfRule>
  </conditionalFormatting>
  <conditionalFormatting sqref="I584:J586 O584:P586 U584:V586">
    <cfRule type="cellIs" dxfId="2348" priority="1666" operator="between">
      <formula>52.5</formula>
      <formula>47.5</formula>
    </cfRule>
    <cfRule type="cellIs" dxfId="2347" priority="1667" operator="lessThan">
      <formula>30</formula>
    </cfRule>
    <cfRule type="cellIs" dxfId="2346" priority="1668" operator="between">
      <formula>35</formula>
      <formula>30</formula>
    </cfRule>
    <cfRule type="cellIs" dxfId="2345" priority="1669" operator="between">
      <formula>35</formula>
      <formula>40</formula>
    </cfRule>
    <cfRule type="cellIs" dxfId="2344" priority="1670" operator="between">
      <formula>47.5</formula>
      <formula>45</formula>
    </cfRule>
    <cfRule type="cellIs" dxfId="2343" priority="1671" operator="between">
      <formula>55</formula>
      <formula>52.5</formula>
    </cfRule>
    <cfRule type="cellIs" dxfId="2342" priority="1672" operator="between">
      <formula>65</formula>
      <formula>60</formula>
    </cfRule>
    <cfRule type="cellIs" dxfId="2341" priority="1673" operator="between">
      <formula>70</formula>
      <formula>65</formula>
    </cfRule>
    <cfRule type="cellIs" dxfId="2340" priority="1674" operator="greaterThan">
      <formula>70</formula>
    </cfRule>
  </conditionalFormatting>
  <conditionalFormatting sqref="I590:J592 O590:P592 U590:V592">
    <cfRule type="cellIs" dxfId="2339" priority="1657" operator="between">
      <formula>52.5</formula>
      <formula>47.5</formula>
    </cfRule>
    <cfRule type="cellIs" dxfId="2338" priority="1658" operator="lessThan">
      <formula>30</formula>
    </cfRule>
    <cfRule type="cellIs" dxfId="2337" priority="1659" operator="between">
      <formula>35</formula>
      <formula>30</formula>
    </cfRule>
    <cfRule type="cellIs" dxfId="2336" priority="1660" operator="between">
      <formula>35</formula>
      <formula>40</formula>
    </cfRule>
    <cfRule type="cellIs" dxfId="2335" priority="1661" operator="between">
      <formula>47.5</formula>
      <formula>45</formula>
    </cfRule>
    <cfRule type="cellIs" dxfId="2334" priority="1662" operator="between">
      <formula>55</formula>
      <formula>52.5</formula>
    </cfRule>
    <cfRule type="cellIs" dxfId="2333" priority="1663" operator="between">
      <formula>65</formula>
      <formula>60</formula>
    </cfRule>
    <cfRule type="cellIs" dxfId="2332" priority="1664" operator="between">
      <formula>70</formula>
      <formula>65</formula>
    </cfRule>
    <cfRule type="cellIs" dxfId="2331" priority="1665" operator="greaterThan">
      <formula>70</formula>
    </cfRule>
  </conditionalFormatting>
  <conditionalFormatting sqref="L607:L609 R607:R609 X607:X609">
    <cfRule type="cellIs" dxfId="2330" priority="1621" operator="between">
      <formula>49.5</formula>
      <formula>50.5</formula>
    </cfRule>
    <cfRule type="cellIs" dxfId="2329" priority="1622" operator="lessThan">
      <formula>40</formula>
    </cfRule>
    <cfRule type="cellIs" dxfId="2328" priority="1623" operator="between">
      <formula>40</formula>
      <formula>42.5</formula>
    </cfRule>
    <cfRule type="cellIs" dxfId="2327" priority="1624" operator="between">
      <formula>42.5</formula>
      <formula>45</formula>
    </cfRule>
    <cfRule type="cellIs" dxfId="2326" priority="1625" operator="between">
      <formula>48</formula>
      <formula>49.5</formula>
    </cfRule>
    <cfRule type="cellIs" dxfId="2325" priority="1626" operator="between">
      <formula>50.5</formula>
      <formula>52</formula>
    </cfRule>
    <cfRule type="cellIs" dxfId="2324" priority="1627" operator="between">
      <formula>55</formula>
      <formula>57.5</formula>
    </cfRule>
    <cfRule type="cellIs" dxfId="2323" priority="1628" operator="between">
      <formula>57.5</formula>
      <formula>60</formula>
    </cfRule>
    <cfRule type="cellIs" dxfId="2322" priority="1629" operator="greaterThan">
      <formula>60</formula>
    </cfRule>
  </conditionalFormatting>
  <conditionalFormatting sqref="I601:J603 O601:P603 U601:V603">
    <cfRule type="cellIs" dxfId="2321" priority="1639" operator="between">
      <formula>52.5</formula>
      <formula>47.5</formula>
    </cfRule>
    <cfRule type="cellIs" dxfId="2320" priority="1640" operator="lessThan">
      <formula>30</formula>
    </cfRule>
    <cfRule type="cellIs" dxfId="2319" priority="1641" operator="between">
      <formula>35</formula>
      <formula>30</formula>
    </cfRule>
    <cfRule type="cellIs" dxfId="2318" priority="1642" operator="between">
      <formula>35</formula>
      <formula>40</formula>
    </cfRule>
    <cfRule type="cellIs" dxfId="2317" priority="1643" operator="between">
      <formula>47.5</formula>
      <formula>45</formula>
    </cfRule>
    <cfRule type="cellIs" dxfId="2316" priority="1644" operator="between">
      <formula>55</formula>
      <formula>52.5</formula>
    </cfRule>
    <cfRule type="cellIs" dxfId="2315" priority="1645" operator="between">
      <formula>65</formula>
      <formula>60</formula>
    </cfRule>
    <cfRule type="cellIs" dxfId="2314" priority="1646" operator="between">
      <formula>70</formula>
      <formula>65</formula>
    </cfRule>
    <cfRule type="cellIs" dxfId="2313" priority="1647" operator="greaterThan">
      <formula>70</formula>
    </cfRule>
  </conditionalFormatting>
  <conditionalFormatting sqref="I607:J609 O607:P609 U607:V609">
    <cfRule type="cellIs" dxfId="2312" priority="1630" operator="between">
      <formula>52.5</formula>
      <formula>47.5</formula>
    </cfRule>
    <cfRule type="cellIs" dxfId="2311" priority="1631" operator="lessThan">
      <formula>30</formula>
    </cfRule>
    <cfRule type="cellIs" dxfId="2310" priority="1632" operator="between">
      <formula>35</formula>
      <formula>30</formula>
    </cfRule>
    <cfRule type="cellIs" dxfId="2309" priority="1633" operator="between">
      <formula>35</formula>
      <formula>40</formula>
    </cfRule>
    <cfRule type="cellIs" dxfId="2308" priority="1634" operator="between">
      <formula>47.5</formula>
      <formula>45</formula>
    </cfRule>
    <cfRule type="cellIs" dxfId="2307" priority="1635" operator="between">
      <formula>55</formula>
      <formula>52.5</formula>
    </cfRule>
    <cfRule type="cellIs" dxfId="2306" priority="1636" operator="between">
      <formula>65</formula>
      <formula>60</formula>
    </cfRule>
    <cfRule type="cellIs" dxfId="2305" priority="1637" operator="between">
      <formula>70</formula>
      <formula>65</formula>
    </cfRule>
    <cfRule type="cellIs" dxfId="2304" priority="1638" operator="greaterThan">
      <formula>70</formula>
    </cfRule>
  </conditionalFormatting>
  <conditionalFormatting sqref="F607:F609">
    <cfRule type="cellIs" dxfId="2303" priority="1594" operator="between">
      <formula>49.5</formula>
      <formula>50.5</formula>
    </cfRule>
    <cfRule type="cellIs" dxfId="2302" priority="1595" operator="lessThan">
      <formula>40</formula>
    </cfRule>
    <cfRule type="cellIs" dxfId="2301" priority="1596" operator="between">
      <formula>40</formula>
      <formula>42.5</formula>
    </cfRule>
    <cfRule type="cellIs" dxfId="2300" priority="1597" operator="between">
      <formula>42.5</formula>
      <formula>45</formula>
    </cfRule>
    <cfRule type="cellIs" dxfId="2299" priority="1598" operator="between">
      <formula>48</formula>
      <formula>49.5</formula>
    </cfRule>
    <cfRule type="cellIs" dxfId="2298" priority="1599" operator="between">
      <formula>50.5</formula>
      <formula>52</formula>
    </cfRule>
    <cfRule type="cellIs" dxfId="2297" priority="1600" operator="between">
      <formula>55</formula>
      <formula>57.5</formula>
    </cfRule>
    <cfRule type="cellIs" dxfId="2296" priority="1601" operator="between">
      <formula>57.5</formula>
      <formula>60</formula>
    </cfRule>
    <cfRule type="cellIs" dxfId="2295" priority="1602" operator="greaterThan">
      <formula>60</formula>
    </cfRule>
  </conditionalFormatting>
  <conditionalFormatting sqref="C601:D603">
    <cfRule type="cellIs" dxfId="2294" priority="1612" operator="between">
      <formula>52.5</formula>
      <formula>47.5</formula>
    </cfRule>
    <cfRule type="cellIs" dxfId="2293" priority="1613" operator="lessThan">
      <formula>30</formula>
    </cfRule>
    <cfRule type="cellIs" dxfId="2292" priority="1614" operator="between">
      <formula>35</formula>
      <formula>30</formula>
    </cfRule>
    <cfRule type="cellIs" dxfId="2291" priority="1615" operator="between">
      <formula>35</formula>
      <formula>40</formula>
    </cfRule>
    <cfRule type="cellIs" dxfId="2290" priority="1616" operator="between">
      <formula>47.5</formula>
      <formula>45</formula>
    </cfRule>
    <cfRule type="cellIs" dxfId="2289" priority="1617" operator="between">
      <formula>55</formula>
      <formula>52.5</formula>
    </cfRule>
    <cfRule type="cellIs" dxfId="2288" priority="1618" operator="between">
      <formula>65</formula>
      <formula>60</formula>
    </cfRule>
    <cfRule type="cellIs" dxfId="2287" priority="1619" operator="between">
      <formula>70</formula>
      <formula>65</formula>
    </cfRule>
    <cfRule type="cellIs" dxfId="2286" priority="1620" operator="greaterThan">
      <formula>70</formula>
    </cfRule>
  </conditionalFormatting>
  <conditionalFormatting sqref="C607:D609">
    <cfRule type="cellIs" dxfId="2285" priority="1603" operator="between">
      <formula>52.5</formula>
      <formula>47.5</formula>
    </cfRule>
    <cfRule type="cellIs" dxfId="2284" priority="1604" operator="lessThan">
      <formula>30</formula>
    </cfRule>
    <cfRule type="cellIs" dxfId="2283" priority="1605" operator="between">
      <formula>35</formula>
      <formula>30</formula>
    </cfRule>
    <cfRule type="cellIs" dxfId="2282" priority="1606" operator="between">
      <formula>35</formula>
      <formula>40</formula>
    </cfRule>
    <cfRule type="cellIs" dxfId="2281" priority="1607" operator="between">
      <formula>47.5</formula>
      <formula>45</formula>
    </cfRule>
    <cfRule type="cellIs" dxfId="2280" priority="1608" operator="between">
      <formula>55</formula>
      <formula>52.5</formula>
    </cfRule>
    <cfRule type="cellIs" dxfId="2279" priority="1609" operator="between">
      <formula>65</formula>
      <formula>60</formula>
    </cfRule>
    <cfRule type="cellIs" dxfId="2278" priority="1610" operator="between">
      <formula>70</formula>
      <formula>65</formula>
    </cfRule>
    <cfRule type="cellIs" dxfId="2277" priority="1611" operator="greaterThan">
      <formula>70</formula>
    </cfRule>
  </conditionalFormatting>
  <conditionalFormatting sqref="L624:L626 R624:R626 X624:X626">
    <cfRule type="cellIs" dxfId="2276" priority="1567" operator="between">
      <formula>49.5</formula>
      <formula>50.5</formula>
    </cfRule>
    <cfRule type="cellIs" dxfId="2275" priority="1568" operator="lessThan">
      <formula>40</formula>
    </cfRule>
    <cfRule type="cellIs" dxfId="2274" priority="1569" operator="between">
      <formula>40</formula>
      <formula>42.5</formula>
    </cfRule>
    <cfRule type="cellIs" dxfId="2273" priority="1570" operator="between">
      <formula>42.5</formula>
      <formula>45</formula>
    </cfRule>
    <cfRule type="cellIs" dxfId="2272" priority="1571" operator="between">
      <formula>48</formula>
      <formula>49.5</formula>
    </cfRule>
    <cfRule type="cellIs" dxfId="2271" priority="1572" operator="between">
      <formula>50.5</formula>
      <formula>52</formula>
    </cfRule>
    <cfRule type="cellIs" dxfId="2270" priority="1573" operator="between">
      <formula>55</formula>
      <formula>57.5</formula>
    </cfRule>
    <cfRule type="cellIs" dxfId="2269" priority="1574" operator="between">
      <formula>57.5</formula>
      <formula>60</formula>
    </cfRule>
    <cfRule type="cellIs" dxfId="2268" priority="1575" operator="greaterThan">
      <formula>60</formula>
    </cfRule>
  </conditionalFormatting>
  <conditionalFormatting sqref="I618:J620 O618:P620 U618:V620">
    <cfRule type="cellIs" dxfId="2267" priority="1585" operator="between">
      <formula>52.5</formula>
      <formula>47.5</formula>
    </cfRule>
    <cfRule type="cellIs" dxfId="2266" priority="1586" operator="lessThan">
      <formula>30</formula>
    </cfRule>
    <cfRule type="cellIs" dxfId="2265" priority="1587" operator="between">
      <formula>35</formula>
      <formula>30</formula>
    </cfRule>
    <cfRule type="cellIs" dxfId="2264" priority="1588" operator="between">
      <formula>35</formula>
      <formula>40</formula>
    </cfRule>
    <cfRule type="cellIs" dxfId="2263" priority="1589" operator="between">
      <formula>47.5</formula>
      <formula>45</formula>
    </cfRule>
    <cfRule type="cellIs" dxfId="2262" priority="1590" operator="between">
      <formula>55</formula>
      <formula>52.5</formula>
    </cfRule>
    <cfRule type="cellIs" dxfId="2261" priority="1591" operator="between">
      <formula>65</formula>
      <formula>60</formula>
    </cfRule>
    <cfRule type="cellIs" dxfId="2260" priority="1592" operator="between">
      <formula>70</formula>
      <formula>65</formula>
    </cfRule>
    <cfRule type="cellIs" dxfId="2259" priority="1593" operator="greaterThan">
      <formula>70</formula>
    </cfRule>
  </conditionalFormatting>
  <conditionalFormatting sqref="I624:J626 O624:P626 U624:V626">
    <cfRule type="cellIs" dxfId="2258" priority="1576" operator="between">
      <formula>52.5</formula>
      <formula>47.5</formula>
    </cfRule>
    <cfRule type="cellIs" dxfId="2257" priority="1577" operator="lessThan">
      <formula>30</formula>
    </cfRule>
    <cfRule type="cellIs" dxfId="2256" priority="1578" operator="between">
      <formula>35</formula>
      <formula>30</formula>
    </cfRule>
    <cfRule type="cellIs" dxfId="2255" priority="1579" operator="between">
      <formula>35</formula>
      <formula>40</formula>
    </cfRule>
    <cfRule type="cellIs" dxfId="2254" priority="1580" operator="between">
      <formula>47.5</formula>
      <formula>45</formula>
    </cfRule>
    <cfRule type="cellIs" dxfId="2253" priority="1581" operator="between">
      <formula>55</formula>
      <formula>52.5</formula>
    </cfRule>
    <cfRule type="cellIs" dxfId="2252" priority="1582" operator="between">
      <formula>65</formula>
      <formula>60</formula>
    </cfRule>
    <cfRule type="cellIs" dxfId="2251" priority="1583" operator="between">
      <formula>70</formula>
      <formula>65</formula>
    </cfRule>
    <cfRule type="cellIs" dxfId="2250" priority="1584" operator="greaterThan">
      <formula>70</formula>
    </cfRule>
  </conditionalFormatting>
  <conditionalFormatting sqref="F624:F626">
    <cfRule type="cellIs" dxfId="2249" priority="1540" operator="between">
      <formula>49.5</formula>
      <formula>50.5</formula>
    </cfRule>
    <cfRule type="cellIs" dxfId="2248" priority="1541" operator="lessThan">
      <formula>40</formula>
    </cfRule>
    <cfRule type="cellIs" dxfId="2247" priority="1542" operator="between">
      <formula>40</formula>
      <formula>42.5</formula>
    </cfRule>
    <cfRule type="cellIs" dxfId="2246" priority="1543" operator="between">
      <formula>42.5</formula>
      <formula>45</formula>
    </cfRule>
    <cfRule type="cellIs" dxfId="2245" priority="1544" operator="between">
      <formula>48</formula>
      <formula>49.5</formula>
    </cfRule>
    <cfRule type="cellIs" dxfId="2244" priority="1545" operator="between">
      <formula>50.5</formula>
      <formula>52</formula>
    </cfRule>
    <cfRule type="cellIs" dxfId="2243" priority="1546" operator="between">
      <formula>55</formula>
      <formula>57.5</formula>
    </cfRule>
    <cfRule type="cellIs" dxfId="2242" priority="1547" operator="between">
      <formula>57.5</formula>
      <formula>60</formula>
    </cfRule>
    <cfRule type="cellIs" dxfId="2241" priority="1548" operator="greaterThan">
      <formula>60</formula>
    </cfRule>
  </conditionalFormatting>
  <conditionalFormatting sqref="C618:D620">
    <cfRule type="cellIs" dxfId="2240" priority="1558" operator="between">
      <formula>52.5</formula>
      <formula>47.5</formula>
    </cfRule>
    <cfRule type="cellIs" dxfId="2239" priority="1559" operator="lessThan">
      <formula>30</formula>
    </cfRule>
    <cfRule type="cellIs" dxfId="2238" priority="1560" operator="between">
      <formula>35</formula>
      <formula>30</formula>
    </cfRule>
    <cfRule type="cellIs" dxfId="2237" priority="1561" operator="between">
      <formula>35</formula>
      <formula>40</formula>
    </cfRule>
    <cfRule type="cellIs" dxfId="2236" priority="1562" operator="between">
      <formula>47.5</formula>
      <formula>45</formula>
    </cfRule>
    <cfRule type="cellIs" dxfId="2235" priority="1563" operator="between">
      <formula>55</formula>
      <formula>52.5</formula>
    </cfRule>
    <cfRule type="cellIs" dxfId="2234" priority="1564" operator="between">
      <formula>65</formula>
      <formula>60</formula>
    </cfRule>
    <cfRule type="cellIs" dxfId="2233" priority="1565" operator="between">
      <formula>70</formula>
      <formula>65</formula>
    </cfRule>
    <cfRule type="cellIs" dxfId="2232" priority="1566" operator="greaterThan">
      <formula>70</formula>
    </cfRule>
  </conditionalFormatting>
  <conditionalFormatting sqref="C624:D626">
    <cfRule type="cellIs" dxfId="2231" priority="1549" operator="between">
      <formula>52.5</formula>
      <formula>47.5</formula>
    </cfRule>
    <cfRule type="cellIs" dxfId="2230" priority="1550" operator="lessThan">
      <formula>30</formula>
    </cfRule>
    <cfRule type="cellIs" dxfId="2229" priority="1551" operator="between">
      <formula>35</formula>
      <formula>30</formula>
    </cfRule>
    <cfRule type="cellIs" dxfId="2228" priority="1552" operator="between">
      <formula>35</formula>
      <formula>40</formula>
    </cfRule>
    <cfRule type="cellIs" dxfId="2227" priority="1553" operator="between">
      <formula>47.5</formula>
      <formula>45</formula>
    </cfRule>
    <cfRule type="cellIs" dxfId="2226" priority="1554" operator="between">
      <formula>55</formula>
      <formula>52.5</formula>
    </cfRule>
    <cfRule type="cellIs" dxfId="2225" priority="1555" operator="between">
      <formula>65</formula>
      <formula>60</formula>
    </cfRule>
    <cfRule type="cellIs" dxfId="2224" priority="1556" operator="between">
      <formula>70</formula>
      <formula>65</formula>
    </cfRule>
    <cfRule type="cellIs" dxfId="2223" priority="1557" operator="greaterThan">
      <formula>70</formula>
    </cfRule>
  </conditionalFormatting>
  <conditionalFormatting sqref="L641:L643 R641:R643 X641:X643">
    <cfRule type="cellIs" dxfId="2222" priority="1513" operator="between">
      <formula>49.5</formula>
      <formula>50.5</formula>
    </cfRule>
    <cfRule type="cellIs" dxfId="2221" priority="1514" operator="lessThan">
      <formula>40</formula>
    </cfRule>
    <cfRule type="cellIs" dxfId="2220" priority="1515" operator="between">
      <formula>40</formula>
      <formula>42.5</formula>
    </cfRule>
    <cfRule type="cellIs" dxfId="2219" priority="1516" operator="between">
      <formula>42.5</formula>
      <formula>45</formula>
    </cfRule>
    <cfRule type="cellIs" dxfId="2218" priority="1517" operator="between">
      <formula>48</formula>
      <formula>49.5</formula>
    </cfRule>
    <cfRule type="cellIs" dxfId="2217" priority="1518" operator="between">
      <formula>50.5</formula>
      <formula>52</formula>
    </cfRule>
    <cfRule type="cellIs" dxfId="2216" priority="1519" operator="between">
      <formula>55</formula>
      <formula>57.5</formula>
    </cfRule>
    <cfRule type="cellIs" dxfId="2215" priority="1520" operator="between">
      <formula>57.5</formula>
      <formula>60</formula>
    </cfRule>
    <cfRule type="cellIs" dxfId="2214" priority="1521" operator="greaterThan">
      <formula>60</formula>
    </cfRule>
  </conditionalFormatting>
  <conditionalFormatting sqref="I635:J637 O635:P637 U635:V637">
    <cfRule type="cellIs" dxfId="2213" priority="1531" operator="between">
      <formula>52.5</formula>
      <formula>47.5</formula>
    </cfRule>
    <cfRule type="cellIs" dxfId="2212" priority="1532" operator="lessThan">
      <formula>30</formula>
    </cfRule>
    <cfRule type="cellIs" dxfId="2211" priority="1533" operator="between">
      <formula>35</formula>
      <formula>30</formula>
    </cfRule>
    <cfRule type="cellIs" dxfId="2210" priority="1534" operator="between">
      <formula>35</formula>
      <formula>40</formula>
    </cfRule>
    <cfRule type="cellIs" dxfId="2209" priority="1535" operator="between">
      <formula>47.5</formula>
      <formula>45</formula>
    </cfRule>
    <cfRule type="cellIs" dxfId="2208" priority="1536" operator="between">
      <formula>55</formula>
      <formula>52.5</formula>
    </cfRule>
    <cfRule type="cellIs" dxfId="2207" priority="1537" operator="between">
      <formula>65</formula>
      <formula>60</formula>
    </cfRule>
    <cfRule type="cellIs" dxfId="2206" priority="1538" operator="between">
      <formula>70</formula>
      <formula>65</formula>
    </cfRule>
    <cfRule type="cellIs" dxfId="2205" priority="1539" operator="greaterThan">
      <formula>70</formula>
    </cfRule>
  </conditionalFormatting>
  <conditionalFormatting sqref="I641:J643 O641:P643 U641:V643">
    <cfRule type="cellIs" dxfId="2204" priority="1522" operator="between">
      <formula>52.5</formula>
      <formula>47.5</formula>
    </cfRule>
    <cfRule type="cellIs" dxfId="2203" priority="1523" operator="lessThan">
      <formula>30</formula>
    </cfRule>
    <cfRule type="cellIs" dxfId="2202" priority="1524" operator="between">
      <formula>35</formula>
      <formula>30</formula>
    </cfRule>
    <cfRule type="cellIs" dxfId="2201" priority="1525" operator="between">
      <formula>35</formula>
      <formula>40</formula>
    </cfRule>
    <cfRule type="cellIs" dxfId="2200" priority="1526" operator="between">
      <formula>47.5</formula>
      <formula>45</formula>
    </cfRule>
    <cfRule type="cellIs" dxfId="2199" priority="1527" operator="between">
      <formula>55</formula>
      <formula>52.5</formula>
    </cfRule>
    <cfRule type="cellIs" dxfId="2198" priority="1528" operator="between">
      <formula>65</formula>
      <formula>60</formula>
    </cfRule>
    <cfRule type="cellIs" dxfId="2197" priority="1529" operator="between">
      <formula>70</formula>
      <formula>65</formula>
    </cfRule>
    <cfRule type="cellIs" dxfId="2196" priority="1530" operator="greaterThan">
      <formula>70</formula>
    </cfRule>
  </conditionalFormatting>
  <conditionalFormatting sqref="F641:F643">
    <cfRule type="cellIs" dxfId="2195" priority="1486" operator="between">
      <formula>49.5</formula>
      <formula>50.5</formula>
    </cfRule>
    <cfRule type="cellIs" dxfId="2194" priority="1487" operator="lessThan">
      <formula>40</formula>
    </cfRule>
    <cfRule type="cellIs" dxfId="2193" priority="1488" operator="between">
      <formula>40</formula>
      <formula>42.5</formula>
    </cfRule>
    <cfRule type="cellIs" dxfId="2192" priority="1489" operator="between">
      <formula>42.5</formula>
      <formula>45</formula>
    </cfRule>
    <cfRule type="cellIs" dxfId="2191" priority="1490" operator="between">
      <formula>48</formula>
      <formula>49.5</formula>
    </cfRule>
    <cfRule type="cellIs" dxfId="2190" priority="1491" operator="between">
      <formula>50.5</formula>
      <formula>52</formula>
    </cfRule>
    <cfRule type="cellIs" dxfId="2189" priority="1492" operator="between">
      <formula>55</formula>
      <formula>57.5</formula>
    </cfRule>
    <cfRule type="cellIs" dxfId="2188" priority="1493" operator="between">
      <formula>57.5</formula>
      <formula>60</formula>
    </cfRule>
    <cfRule type="cellIs" dxfId="2187" priority="1494" operator="greaterThan">
      <formula>60</formula>
    </cfRule>
  </conditionalFormatting>
  <conditionalFormatting sqref="C635:D637">
    <cfRule type="cellIs" dxfId="2186" priority="1504" operator="between">
      <formula>52.5</formula>
      <formula>47.5</formula>
    </cfRule>
    <cfRule type="cellIs" dxfId="2185" priority="1505" operator="lessThan">
      <formula>30</formula>
    </cfRule>
    <cfRule type="cellIs" dxfId="2184" priority="1506" operator="between">
      <formula>35</formula>
      <formula>30</formula>
    </cfRule>
    <cfRule type="cellIs" dxfId="2183" priority="1507" operator="between">
      <formula>35</formula>
      <formula>40</formula>
    </cfRule>
    <cfRule type="cellIs" dxfId="2182" priority="1508" operator="between">
      <formula>47.5</formula>
      <formula>45</formula>
    </cfRule>
    <cfRule type="cellIs" dxfId="2181" priority="1509" operator="between">
      <formula>55</formula>
      <formula>52.5</formula>
    </cfRule>
    <cfRule type="cellIs" dxfId="2180" priority="1510" operator="between">
      <formula>65</formula>
      <formula>60</formula>
    </cfRule>
    <cfRule type="cellIs" dxfId="2179" priority="1511" operator="between">
      <formula>70</formula>
      <formula>65</formula>
    </cfRule>
    <cfRule type="cellIs" dxfId="2178" priority="1512" operator="greaterThan">
      <formula>70</formula>
    </cfRule>
  </conditionalFormatting>
  <conditionalFormatting sqref="C641:D643">
    <cfRule type="cellIs" dxfId="2177" priority="1495" operator="between">
      <formula>52.5</formula>
      <formula>47.5</formula>
    </cfRule>
    <cfRule type="cellIs" dxfId="2176" priority="1496" operator="lessThan">
      <formula>30</formula>
    </cfRule>
    <cfRule type="cellIs" dxfId="2175" priority="1497" operator="between">
      <formula>35</formula>
      <formula>30</formula>
    </cfRule>
    <cfRule type="cellIs" dxfId="2174" priority="1498" operator="between">
      <formula>35</formula>
      <formula>40</formula>
    </cfRule>
    <cfRule type="cellIs" dxfId="2173" priority="1499" operator="between">
      <formula>47.5</formula>
      <formula>45</formula>
    </cfRule>
    <cfRule type="cellIs" dxfId="2172" priority="1500" operator="between">
      <formula>55</formula>
      <formula>52.5</formula>
    </cfRule>
    <cfRule type="cellIs" dxfId="2171" priority="1501" operator="between">
      <formula>65</formula>
      <formula>60</formula>
    </cfRule>
    <cfRule type="cellIs" dxfId="2170" priority="1502" operator="between">
      <formula>70</formula>
      <formula>65</formula>
    </cfRule>
    <cfRule type="cellIs" dxfId="2169" priority="1503" operator="greaterThan">
      <formula>70</formula>
    </cfRule>
  </conditionalFormatting>
  <conditionalFormatting sqref="L658:L660 R658:R660 X658:X660">
    <cfRule type="cellIs" dxfId="2168" priority="1459" operator="between">
      <formula>49.5</formula>
      <formula>50.5</formula>
    </cfRule>
    <cfRule type="cellIs" dxfId="2167" priority="1460" operator="lessThan">
      <formula>40</formula>
    </cfRule>
    <cfRule type="cellIs" dxfId="2166" priority="1461" operator="between">
      <formula>40</formula>
      <formula>42.5</formula>
    </cfRule>
    <cfRule type="cellIs" dxfId="2165" priority="1462" operator="between">
      <formula>42.5</formula>
      <formula>45</formula>
    </cfRule>
    <cfRule type="cellIs" dxfId="2164" priority="1463" operator="between">
      <formula>48</formula>
      <formula>49.5</formula>
    </cfRule>
    <cfRule type="cellIs" dxfId="2163" priority="1464" operator="between">
      <formula>50.5</formula>
      <formula>52</formula>
    </cfRule>
    <cfRule type="cellIs" dxfId="2162" priority="1465" operator="between">
      <formula>55</formula>
      <formula>57.5</formula>
    </cfRule>
    <cfRule type="cellIs" dxfId="2161" priority="1466" operator="between">
      <formula>57.5</formula>
      <formula>60</formula>
    </cfRule>
    <cfRule type="cellIs" dxfId="2160" priority="1467" operator="greaterThan">
      <formula>60</formula>
    </cfRule>
  </conditionalFormatting>
  <conditionalFormatting sqref="I652:J654 O652:P654 U652:V654">
    <cfRule type="cellIs" dxfId="2159" priority="1477" operator="between">
      <formula>52.5</formula>
      <formula>47.5</formula>
    </cfRule>
    <cfRule type="cellIs" dxfId="2158" priority="1478" operator="lessThan">
      <formula>30</formula>
    </cfRule>
    <cfRule type="cellIs" dxfId="2157" priority="1479" operator="between">
      <formula>35</formula>
      <formula>30</formula>
    </cfRule>
    <cfRule type="cellIs" dxfId="2156" priority="1480" operator="between">
      <formula>35</formula>
      <formula>40</formula>
    </cfRule>
    <cfRule type="cellIs" dxfId="2155" priority="1481" operator="between">
      <formula>47.5</formula>
      <formula>45</formula>
    </cfRule>
    <cfRule type="cellIs" dxfId="2154" priority="1482" operator="between">
      <formula>55</formula>
      <formula>52.5</formula>
    </cfRule>
    <cfRule type="cellIs" dxfId="2153" priority="1483" operator="between">
      <formula>65</formula>
      <formula>60</formula>
    </cfRule>
    <cfRule type="cellIs" dxfId="2152" priority="1484" operator="between">
      <formula>70</formula>
      <formula>65</formula>
    </cfRule>
    <cfRule type="cellIs" dxfId="2151" priority="1485" operator="greaterThan">
      <formula>70</formula>
    </cfRule>
  </conditionalFormatting>
  <conditionalFormatting sqref="I658:J660 O658:P660 U658:V660">
    <cfRule type="cellIs" dxfId="2150" priority="1468" operator="between">
      <formula>52.5</formula>
      <formula>47.5</formula>
    </cfRule>
    <cfRule type="cellIs" dxfId="2149" priority="1469" operator="lessThan">
      <formula>30</formula>
    </cfRule>
    <cfRule type="cellIs" dxfId="2148" priority="1470" operator="between">
      <formula>35</formula>
      <formula>30</formula>
    </cfRule>
    <cfRule type="cellIs" dxfId="2147" priority="1471" operator="between">
      <formula>35</formula>
      <formula>40</formula>
    </cfRule>
    <cfRule type="cellIs" dxfId="2146" priority="1472" operator="between">
      <formula>47.5</formula>
      <formula>45</formula>
    </cfRule>
    <cfRule type="cellIs" dxfId="2145" priority="1473" operator="between">
      <formula>55</formula>
      <formula>52.5</formula>
    </cfRule>
    <cfRule type="cellIs" dxfId="2144" priority="1474" operator="between">
      <formula>65</formula>
      <formula>60</formula>
    </cfRule>
    <cfRule type="cellIs" dxfId="2143" priority="1475" operator="between">
      <formula>70</formula>
      <formula>65</formula>
    </cfRule>
    <cfRule type="cellIs" dxfId="2142" priority="1476" operator="greaterThan">
      <formula>70</formula>
    </cfRule>
  </conditionalFormatting>
  <conditionalFormatting sqref="F658:F660">
    <cfRule type="cellIs" dxfId="2141" priority="1432" operator="between">
      <formula>49.5</formula>
      <formula>50.5</formula>
    </cfRule>
    <cfRule type="cellIs" dxfId="2140" priority="1433" operator="lessThan">
      <formula>40</formula>
    </cfRule>
    <cfRule type="cellIs" dxfId="2139" priority="1434" operator="between">
      <formula>40</formula>
      <formula>42.5</formula>
    </cfRule>
    <cfRule type="cellIs" dxfId="2138" priority="1435" operator="between">
      <formula>42.5</formula>
      <formula>45</formula>
    </cfRule>
    <cfRule type="cellIs" dxfId="2137" priority="1436" operator="between">
      <formula>48</formula>
      <formula>49.5</formula>
    </cfRule>
    <cfRule type="cellIs" dxfId="2136" priority="1437" operator="between">
      <formula>50.5</formula>
      <formula>52</formula>
    </cfRule>
    <cfRule type="cellIs" dxfId="2135" priority="1438" operator="between">
      <formula>55</formula>
      <formula>57.5</formula>
    </cfRule>
    <cfRule type="cellIs" dxfId="2134" priority="1439" operator="between">
      <formula>57.5</formula>
      <formula>60</formula>
    </cfRule>
    <cfRule type="cellIs" dxfId="2133" priority="1440" operator="greaterThan">
      <formula>60</formula>
    </cfRule>
  </conditionalFormatting>
  <conditionalFormatting sqref="C652:D654">
    <cfRule type="cellIs" dxfId="2132" priority="1450" operator="between">
      <formula>52.5</formula>
      <formula>47.5</formula>
    </cfRule>
    <cfRule type="cellIs" dxfId="2131" priority="1451" operator="lessThan">
      <formula>30</formula>
    </cfRule>
    <cfRule type="cellIs" dxfId="2130" priority="1452" operator="between">
      <formula>35</formula>
      <formula>30</formula>
    </cfRule>
    <cfRule type="cellIs" dxfId="2129" priority="1453" operator="between">
      <formula>35</formula>
      <formula>40</formula>
    </cfRule>
    <cfRule type="cellIs" dxfId="2128" priority="1454" operator="between">
      <formula>47.5</formula>
      <formula>45</formula>
    </cfRule>
    <cfRule type="cellIs" dxfId="2127" priority="1455" operator="between">
      <formula>55</formula>
      <formula>52.5</formula>
    </cfRule>
    <cfRule type="cellIs" dxfId="2126" priority="1456" operator="between">
      <formula>65</formula>
      <formula>60</formula>
    </cfRule>
    <cfRule type="cellIs" dxfId="2125" priority="1457" operator="between">
      <formula>70</formula>
      <formula>65</formula>
    </cfRule>
    <cfRule type="cellIs" dxfId="2124" priority="1458" operator="greaterThan">
      <formula>70</formula>
    </cfRule>
  </conditionalFormatting>
  <conditionalFormatting sqref="C658:D660">
    <cfRule type="cellIs" dxfId="2123" priority="1441" operator="between">
      <formula>52.5</formula>
      <formula>47.5</formula>
    </cfRule>
    <cfRule type="cellIs" dxfId="2122" priority="1442" operator="lessThan">
      <formula>30</formula>
    </cfRule>
    <cfRule type="cellIs" dxfId="2121" priority="1443" operator="between">
      <formula>35</formula>
      <formula>30</formula>
    </cfRule>
    <cfRule type="cellIs" dxfId="2120" priority="1444" operator="between">
      <formula>35</formula>
      <formula>40</formula>
    </cfRule>
    <cfRule type="cellIs" dxfId="2119" priority="1445" operator="between">
      <formula>47.5</formula>
      <formula>45</formula>
    </cfRule>
    <cfRule type="cellIs" dxfId="2118" priority="1446" operator="between">
      <formula>55</formula>
      <formula>52.5</formula>
    </cfRule>
    <cfRule type="cellIs" dxfId="2117" priority="1447" operator="between">
      <formula>65</formula>
      <formula>60</formula>
    </cfRule>
    <cfRule type="cellIs" dxfId="2116" priority="1448" operator="between">
      <formula>70</formula>
      <formula>65</formula>
    </cfRule>
    <cfRule type="cellIs" dxfId="2115" priority="1449" operator="greaterThan">
      <formula>70</formula>
    </cfRule>
  </conditionalFormatting>
  <conditionalFormatting sqref="L675:L677 X675:X677">
    <cfRule type="cellIs" dxfId="2114" priority="1405" operator="between">
      <formula>49.5</formula>
      <formula>50.5</formula>
    </cfRule>
    <cfRule type="cellIs" dxfId="2113" priority="1406" operator="lessThan">
      <formula>40</formula>
    </cfRule>
    <cfRule type="cellIs" dxfId="2112" priority="1407" operator="between">
      <formula>40</formula>
      <formula>42.5</formula>
    </cfRule>
    <cfRule type="cellIs" dxfId="2111" priority="1408" operator="between">
      <formula>42.5</formula>
      <formula>45</formula>
    </cfRule>
    <cfRule type="cellIs" dxfId="2110" priority="1409" operator="between">
      <formula>48</formula>
      <formula>49.5</formula>
    </cfRule>
    <cfRule type="cellIs" dxfId="2109" priority="1410" operator="between">
      <formula>50.5</formula>
      <formula>52</formula>
    </cfRule>
    <cfRule type="cellIs" dxfId="2108" priority="1411" operator="between">
      <formula>55</formula>
      <formula>57.5</formula>
    </cfRule>
    <cfRule type="cellIs" dxfId="2107" priority="1412" operator="between">
      <formula>57.5</formula>
      <formula>60</formula>
    </cfRule>
    <cfRule type="cellIs" dxfId="2106" priority="1413" operator="greaterThan">
      <formula>60</formula>
    </cfRule>
  </conditionalFormatting>
  <conditionalFormatting sqref="I669:J671 U669:V671">
    <cfRule type="cellIs" dxfId="2105" priority="1423" operator="between">
      <formula>52.5</formula>
      <formula>47.5</formula>
    </cfRule>
    <cfRule type="cellIs" dxfId="2104" priority="1424" operator="lessThan">
      <formula>30</formula>
    </cfRule>
    <cfRule type="cellIs" dxfId="2103" priority="1425" operator="between">
      <formula>35</formula>
      <formula>30</formula>
    </cfRule>
    <cfRule type="cellIs" dxfId="2102" priority="1426" operator="between">
      <formula>35</formula>
      <formula>40</formula>
    </cfRule>
    <cfRule type="cellIs" dxfId="2101" priority="1427" operator="between">
      <formula>47.5</formula>
      <formula>45</formula>
    </cfRule>
    <cfRule type="cellIs" dxfId="2100" priority="1428" operator="between">
      <formula>55</formula>
      <formula>52.5</formula>
    </cfRule>
    <cfRule type="cellIs" dxfId="2099" priority="1429" operator="between">
      <formula>65</formula>
      <formula>60</formula>
    </cfRule>
    <cfRule type="cellIs" dxfId="2098" priority="1430" operator="between">
      <formula>70</formula>
      <formula>65</formula>
    </cfRule>
    <cfRule type="cellIs" dxfId="2097" priority="1431" operator="greaterThan">
      <formula>70</formula>
    </cfRule>
  </conditionalFormatting>
  <conditionalFormatting sqref="I675:J677 U675:V677">
    <cfRule type="cellIs" dxfId="2096" priority="1414" operator="between">
      <formula>52.5</formula>
      <formula>47.5</formula>
    </cfRule>
    <cfRule type="cellIs" dxfId="2095" priority="1415" operator="lessThan">
      <formula>30</formula>
    </cfRule>
    <cfRule type="cellIs" dxfId="2094" priority="1416" operator="between">
      <formula>35</formula>
      <formula>30</formula>
    </cfRule>
    <cfRule type="cellIs" dxfId="2093" priority="1417" operator="between">
      <formula>35</formula>
      <formula>40</formula>
    </cfRule>
    <cfRule type="cellIs" dxfId="2092" priority="1418" operator="between">
      <formula>47.5</formula>
      <formula>45</formula>
    </cfRule>
    <cfRule type="cellIs" dxfId="2091" priority="1419" operator="between">
      <formula>55</formula>
      <formula>52.5</formula>
    </cfRule>
    <cfRule type="cellIs" dxfId="2090" priority="1420" operator="between">
      <formula>65</formula>
      <formula>60</formula>
    </cfRule>
    <cfRule type="cellIs" dxfId="2089" priority="1421" operator="between">
      <formula>70</formula>
      <formula>65</formula>
    </cfRule>
    <cfRule type="cellIs" dxfId="2088" priority="1422" operator="greaterThan">
      <formula>70</formula>
    </cfRule>
  </conditionalFormatting>
  <conditionalFormatting sqref="F675:F677">
    <cfRule type="cellIs" dxfId="2087" priority="1378" operator="between">
      <formula>49.5</formula>
      <formula>50.5</formula>
    </cfRule>
    <cfRule type="cellIs" dxfId="2086" priority="1379" operator="lessThan">
      <formula>40</formula>
    </cfRule>
    <cfRule type="cellIs" dxfId="2085" priority="1380" operator="between">
      <formula>40</formula>
      <formula>42.5</formula>
    </cfRule>
    <cfRule type="cellIs" dxfId="2084" priority="1381" operator="between">
      <formula>42.5</formula>
      <formula>45</formula>
    </cfRule>
    <cfRule type="cellIs" dxfId="2083" priority="1382" operator="between">
      <formula>48</formula>
      <formula>49.5</formula>
    </cfRule>
    <cfRule type="cellIs" dxfId="2082" priority="1383" operator="between">
      <formula>50.5</formula>
      <formula>52</formula>
    </cfRule>
    <cfRule type="cellIs" dxfId="2081" priority="1384" operator="between">
      <formula>55</formula>
      <formula>57.5</formula>
    </cfRule>
    <cfRule type="cellIs" dxfId="2080" priority="1385" operator="between">
      <formula>57.5</formula>
      <formula>60</formula>
    </cfRule>
    <cfRule type="cellIs" dxfId="2079" priority="1386" operator="greaterThan">
      <formula>60</formula>
    </cfRule>
  </conditionalFormatting>
  <conditionalFormatting sqref="C669:D671">
    <cfRule type="cellIs" dxfId="2078" priority="1396" operator="between">
      <formula>52.5</formula>
      <formula>47.5</formula>
    </cfRule>
    <cfRule type="cellIs" dxfId="2077" priority="1397" operator="lessThan">
      <formula>30</formula>
    </cfRule>
    <cfRule type="cellIs" dxfId="2076" priority="1398" operator="between">
      <formula>35</formula>
      <formula>30</formula>
    </cfRule>
    <cfRule type="cellIs" dxfId="2075" priority="1399" operator="between">
      <formula>35</formula>
      <formula>40</formula>
    </cfRule>
    <cfRule type="cellIs" dxfId="2074" priority="1400" operator="between">
      <formula>47.5</formula>
      <formula>45</formula>
    </cfRule>
    <cfRule type="cellIs" dxfId="2073" priority="1401" operator="between">
      <formula>55</formula>
      <formula>52.5</formula>
    </cfRule>
    <cfRule type="cellIs" dxfId="2072" priority="1402" operator="between">
      <formula>65</formula>
      <formula>60</formula>
    </cfRule>
    <cfRule type="cellIs" dxfId="2071" priority="1403" operator="between">
      <formula>70</formula>
      <formula>65</formula>
    </cfRule>
    <cfRule type="cellIs" dxfId="2070" priority="1404" operator="greaterThan">
      <formula>70</formula>
    </cfRule>
  </conditionalFormatting>
  <conditionalFormatting sqref="C675:D677">
    <cfRule type="cellIs" dxfId="2069" priority="1387" operator="between">
      <formula>52.5</formula>
      <formula>47.5</formula>
    </cfRule>
    <cfRule type="cellIs" dxfId="2068" priority="1388" operator="lessThan">
      <formula>30</formula>
    </cfRule>
    <cfRule type="cellIs" dxfId="2067" priority="1389" operator="between">
      <formula>35</formula>
      <formula>30</formula>
    </cfRule>
    <cfRule type="cellIs" dxfId="2066" priority="1390" operator="between">
      <formula>35</formula>
      <formula>40</formula>
    </cfRule>
    <cfRule type="cellIs" dxfId="2065" priority="1391" operator="between">
      <formula>47.5</formula>
      <formula>45</formula>
    </cfRule>
    <cfRule type="cellIs" dxfId="2064" priority="1392" operator="between">
      <formula>55</formula>
      <formula>52.5</formula>
    </cfRule>
    <cfRule type="cellIs" dxfId="2063" priority="1393" operator="between">
      <formula>65</formula>
      <formula>60</formula>
    </cfRule>
    <cfRule type="cellIs" dxfId="2062" priority="1394" operator="between">
      <formula>70</formula>
      <formula>65</formula>
    </cfRule>
    <cfRule type="cellIs" dxfId="2061" priority="1395" operator="greaterThan">
      <formula>70</formula>
    </cfRule>
  </conditionalFormatting>
  <conditionalFormatting sqref="L692:L694 R692:R694 X692:X694">
    <cfRule type="cellIs" dxfId="2060" priority="1351" operator="between">
      <formula>49.5</formula>
      <formula>50.5</formula>
    </cfRule>
    <cfRule type="cellIs" dxfId="2059" priority="1352" operator="lessThan">
      <formula>40</formula>
    </cfRule>
    <cfRule type="cellIs" dxfId="2058" priority="1353" operator="between">
      <formula>40</formula>
      <formula>42.5</formula>
    </cfRule>
    <cfRule type="cellIs" dxfId="2057" priority="1354" operator="between">
      <formula>42.5</formula>
      <formula>45</formula>
    </cfRule>
    <cfRule type="cellIs" dxfId="2056" priority="1355" operator="between">
      <formula>48</formula>
      <formula>49.5</formula>
    </cfRule>
    <cfRule type="cellIs" dxfId="2055" priority="1356" operator="between">
      <formula>50.5</formula>
      <formula>52</formula>
    </cfRule>
    <cfRule type="cellIs" dxfId="2054" priority="1357" operator="between">
      <formula>55</formula>
      <formula>57.5</formula>
    </cfRule>
    <cfRule type="cellIs" dxfId="2053" priority="1358" operator="between">
      <formula>57.5</formula>
      <formula>60</formula>
    </cfRule>
    <cfRule type="cellIs" dxfId="2052" priority="1359" operator="greaterThan">
      <formula>60</formula>
    </cfRule>
  </conditionalFormatting>
  <conditionalFormatting sqref="I686:J688 O686:P688 U686:V688">
    <cfRule type="cellIs" dxfId="2051" priority="1369" operator="between">
      <formula>52.5</formula>
      <formula>47.5</formula>
    </cfRule>
    <cfRule type="cellIs" dxfId="2050" priority="1370" operator="lessThan">
      <formula>30</formula>
    </cfRule>
    <cfRule type="cellIs" dxfId="2049" priority="1371" operator="between">
      <formula>35</formula>
      <formula>30</formula>
    </cfRule>
    <cfRule type="cellIs" dxfId="2048" priority="1372" operator="between">
      <formula>35</formula>
      <formula>40</formula>
    </cfRule>
    <cfRule type="cellIs" dxfId="2047" priority="1373" operator="between">
      <formula>47.5</formula>
      <formula>45</formula>
    </cfRule>
    <cfRule type="cellIs" dxfId="2046" priority="1374" operator="between">
      <formula>55</formula>
      <formula>52.5</formula>
    </cfRule>
    <cfRule type="cellIs" dxfId="2045" priority="1375" operator="between">
      <formula>65</formula>
      <formula>60</formula>
    </cfRule>
    <cfRule type="cellIs" dxfId="2044" priority="1376" operator="between">
      <formula>70</formula>
      <formula>65</formula>
    </cfRule>
    <cfRule type="cellIs" dxfId="2043" priority="1377" operator="greaterThan">
      <formula>70</formula>
    </cfRule>
  </conditionalFormatting>
  <conditionalFormatting sqref="I692:J694 O692:P694 U692:V694">
    <cfRule type="cellIs" dxfId="2042" priority="1360" operator="between">
      <formula>52.5</formula>
      <formula>47.5</formula>
    </cfRule>
    <cfRule type="cellIs" dxfId="2041" priority="1361" operator="lessThan">
      <formula>30</formula>
    </cfRule>
    <cfRule type="cellIs" dxfId="2040" priority="1362" operator="between">
      <formula>35</formula>
      <formula>30</formula>
    </cfRule>
    <cfRule type="cellIs" dxfId="2039" priority="1363" operator="between">
      <formula>35</formula>
      <formula>40</formula>
    </cfRule>
    <cfRule type="cellIs" dxfId="2038" priority="1364" operator="between">
      <formula>47.5</formula>
      <formula>45</formula>
    </cfRule>
    <cfRule type="cellIs" dxfId="2037" priority="1365" operator="between">
      <formula>55</formula>
      <formula>52.5</formula>
    </cfRule>
    <cfRule type="cellIs" dxfId="2036" priority="1366" operator="between">
      <formula>65</formula>
      <formula>60</formula>
    </cfRule>
    <cfRule type="cellIs" dxfId="2035" priority="1367" operator="between">
      <formula>70</formula>
      <formula>65</formula>
    </cfRule>
    <cfRule type="cellIs" dxfId="2034" priority="1368" operator="greaterThan">
      <formula>70</formula>
    </cfRule>
  </conditionalFormatting>
  <conditionalFormatting sqref="F692:F694">
    <cfRule type="cellIs" dxfId="2033" priority="1324" operator="between">
      <formula>49.5</formula>
      <formula>50.5</formula>
    </cfRule>
    <cfRule type="cellIs" dxfId="2032" priority="1325" operator="lessThan">
      <formula>40</formula>
    </cfRule>
    <cfRule type="cellIs" dxfId="2031" priority="1326" operator="between">
      <formula>40</formula>
      <formula>42.5</formula>
    </cfRule>
    <cfRule type="cellIs" dxfId="2030" priority="1327" operator="between">
      <formula>42.5</formula>
      <formula>45</formula>
    </cfRule>
    <cfRule type="cellIs" dxfId="2029" priority="1328" operator="between">
      <formula>48</formula>
      <formula>49.5</formula>
    </cfRule>
    <cfRule type="cellIs" dxfId="2028" priority="1329" operator="between">
      <formula>50.5</formula>
      <formula>52</formula>
    </cfRule>
    <cfRule type="cellIs" dxfId="2027" priority="1330" operator="between">
      <formula>55</formula>
      <formula>57.5</formula>
    </cfRule>
    <cfRule type="cellIs" dxfId="2026" priority="1331" operator="between">
      <formula>57.5</formula>
      <formula>60</formula>
    </cfRule>
    <cfRule type="cellIs" dxfId="2025" priority="1332" operator="greaterThan">
      <formula>60</formula>
    </cfRule>
  </conditionalFormatting>
  <conditionalFormatting sqref="C686:D688">
    <cfRule type="cellIs" dxfId="2024" priority="1342" operator="between">
      <formula>52.5</formula>
      <formula>47.5</formula>
    </cfRule>
    <cfRule type="cellIs" dxfId="2023" priority="1343" operator="lessThan">
      <formula>30</formula>
    </cfRule>
    <cfRule type="cellIs" dxfId="2022" priority="1344" operator="between">
      <formula>35</formula>
      <formula>30</formula>
    </cfRule>
    <cfRule type="cellIs" dxfId="2021" priority="1345" operator="between">
      <formula>35</formula>
      <formula>40</formula>
    </cfRule>
    <cfRule type="cellIs" dxfId="2020" priority="1346" operator="between">
      <formula>47.5</formula>
      <formula>45</formula>
    </cfRule>
    <cfRule type="cellIs" dxfId="2019" priority="1347" operator="between">
      <formula>55</formula>
      <formula>52.5</formula>
    </cfRule>
    <cfRule type="cellIs" dxfId="2018" priority="1348" operator="between">
      <formula>65</formula>
      <formula>60</formula>
    </cfRule>
    <cfRule type="cellIs" dxfId="2017" priority="1349" operator="between">
      <formula>70</formula>
      <formula>65</formula>
    </cfRule>
    <cfRule type="cellIs" dxfId="2016" priority="1350" operator="greaterThan">
      <formula>70</formula>
    </cfRule>
  </conditionalFormatting>
  <conditionalFormatting sqref="C692:D694">
    <cfRule type="cellIs" dxfId="2015" priority="1333" operator="between">
      <formula>52.5</formula>
      <formula>47.5</formula>
    </cfRule>
    <cfRule type="cellIs" dxfId="2014" priority="1334" operator="lessThan">
      <formula>30</formula>
    </cfRule>
    <cfRule type="cellIs" dxfId="2013" priority="1335" operator="between">
      <formula>35</formula>
      <formula>30</formula>
    </cfRule>
    <cfRule type="cellIs" dxfId="2012" priority="1336" operator="between">
      <formula>35</formula>
      <formula>40</formula>
    </cfRule>
    <cfRule type="cellIs" dxfId="2011" priority="1337" operator="between">
      <formula>47.5</formula>
      <formula>45</formula>
    </cfRule>
    <cfRule type="cellIs" dxfId="2010" priority="1338" operator="between">
      <formula>55</formula>
      <formula>52.5</formula>
    </cfRule>
    <cfRule type="cellIs" dxfId="2009" priority="1339" operator="between">
      <formula>65</formula>
      <formula>60</formula>
    </cfRule>
    <cfRule type="cellIs" dxfId="2008" priority="1340" operator="between">
      <formula>70</formula>
      <formula>65</formula>
    </cfRule>
    <cfRule type="cellIs" dxfId="2007" priority="1341" operator="greaterThan">
      <formula>70</formula>
    </cfRule>
  </conditionalFormatting>
  <conditionalFormatting sqref="O669:P671">
    <cfRule type="cellIs" dxfId="2006" priority="1315" operator="between">
      <formula>52.5</formula>
      <formula>47.5</formula>
    </cfRule>
    <cfRule type="cellIs" dxfId="2005" priority="1316" operator="lessThan">
      <formula>30</formula>
    </cfRule>
    <cfRule type="cellIs" dxfId="2004" priority="1317" operator="between">
      <formula>35</formula>
      <formula>30</formula>
    </cfRule>
    <cfRule type="cellIs" dxfId="2003" priority="1318" operator="between">
      <formula>35</formula>
      <formula>40</formula>
    </cfRule>
    <cfRule type="cellIs" dxfId="2002" priority="1319" operator="between">
      <formula>47.5</formula>
      <formula>45</formula>
    </cfRule>
    <cfRule type="cellIs" dxfId="2001" priority="1320" operator="between">
      <formula>55</formula>
      <formula>52.5</formula>
    </cfRule>
    <cfRule type="cellIs" dxfId="2000" priority="1321" operator="between">
      <formula>65</formula>
      <formula>60</formula>
    </cfRule>
    <cfRule type="cellIs" dxfId="1999" priority="1322" operator="between">
      <formula>70</formula>
      <formula>65</formula>
    </cfRule>
    <cfRule type="cellIs" dxfId="1998" priority="1323" operator="greaterThan">
      <formula>70</formula>
    </cfRule>
  </conditionalFormatting>
  <conditionalFormatting sqref="O675:P677">
    <cfRule type="cellIs" dxfId="1997" priority="1306" operator="between">
      <formula>52.5</formula>
      <formula>47.5</formula>
    </cfRule>
    <cfRule type="cellIs" dxfId="1996" priority="1307" operator="lessThan">
      <formula>30</formula>
    </cfRule>
    <cfRule type="cellIs" dxfId="1995" priority="1308" operator="between">
      <formula>35</formula>
      <formula>30</formula>
    </cfRule>
    <cfRule type="cellIs" dxfId="1994" priority="1309" operator="between">
      <formula>35</formula>
      <formula>40</formula>
    </cfRule>
    <cfRule type="cellIs" dxfId="1993" priority="1310" operator="between">
      <formula>47.5</formula>
      <formula>45</formula>
    </cfRule>
    <cfRule type="cellIs" dxfId="1992" priority="1311" operator="between">
      <formula>55</formula>
      <formula>52.5</formula>
    </cfRule>
    <cfRule type="cellIs" dxfId="1991" priority="1312" operator="between">
      <formula>65</formula>
      <formula>60</formula>
    </cfRule>
    <cfRule type="cellIs" dxfId="1990" priority="1313" operator="between">
      <formula>70</formula>
      <formula>65</formula>
    </cfRule>
    <cfRule type="cellIs" dxfId="1989" priority="1314" operator="greaterThan">
      <formula>70</formula>
    </cfRule>
  </conditionalFormatting>
  <conditionalFormatting sqref="R675:R677">
    <cfRule type="cellIs" dxfId="1988" priority="1297" operator="between">
      <formula>49.5</formula>
      <formula>50.5</formula>
    </cfRule>
    <cfRule type="cellIs" dxfId="1987" priority="1298" operator="lessThan">
      <formula>40</formula>
    </cfRule>
    <cfRule type="cellIs" dxfId="1986" priority="1299" operator="between">
      <formula>40</formula>
      <formula>42.5</formula>
    </cfRule>
    <cfRule type="cellIs" dxfId="1985" priority="1300" operator="between">
      <formula>42.5</formula>
      <formula>45</formula>
    </cfRule>
    <cfRule type="cellIs" dxfId="1984" priority="1301" operator="between">
      <formula>48</formula>
      <formula>49.5</formula>
    </cfRule>
    <cfRule type="cellIs" dxfId="1983" priority="1302" operator="between">
      <formula>50.5</formula>
      <formula>52</formula>
    </cfRule>
    <cfRule type="cellIs" dxfId="1982" priority="1303" operator="between">
      <formula>55</formula>
      <formula>57.5</formula>
    </cfRule>
    <cfRule type="cellIs" dxfId="1981" priority="1304" operator="between">
      <formula>57.5</formula>
      <formula>60</formula>
    </cfRule>
    <cfRule type="cellIs" dxfId="1980" priority="1305" operator="greaterThan">
      <formula>60</formula>
    </cfRule>
  </conditionalFormatting>
  <conditionalFormatting sqref="L709:L711 R709:R711 X709:X711">
    <cfRule type="cellIs" dxfId="1979" priority="1270" operator="between">
      <formula>49.5</formula>
      <formula>50.5</formula>
    </cfRule>
    <cfRule type="cellIs" dxfId="1978" priority="1271" operator="lessThan">
      <formula>40</formula>
    </cfRule>
    <cfRule type="cellIs" dxfId="1977" priority="1272" operator="between">
      <formula>40</formula>
      <formula>42.5</formula>
    </cfRule>
    <cfRule type="cellIs" dxfId="1976" priority="1273" operator="between">
      <formula>42.5</formula>
      <formula>45</formula>
    </cfRule>
    <cfRule type="cellIs" dxfId="1975" priority="1274" operator="between">
      <formula>48</formula>
      <formula>49.5</formula>
    </cfRule>
    <cfRule type="cellIs" dxfId="1974" priority="1275" operator="between">
      <formula>50.5</formula>
      <formula>52</formula>
    </cfRule>
    <cfRule type="cellIs" dxfId="1973" priority="1276" operator="between">
      <formula>55</formula>
      <formula>57.5</formula>
    </cfRule>
    <cfRule type="cellIs" dxfId="1972" priority="1277" operator="between">
      <formula>57.5</formula>
      <formula>60</formula>
    </cfRule>
    <cfRule type="cellIs" dxfId="1971" priority="1278" operator="greaterThan">
      <formula>60</formula>
    </cfRule>
  </conditionalFormatting>
  <conditionalFormatting sqref="I703:J705 O703:P705 U703:V705">
    <cfRule type="cellIs" dxfId="1970" priority="1288" operator="between">
      <formula>52.5</formula>
      <formula>47.5</formula>
    </cfRule>
    <cfRule type="cellIs" dxfId="1969" priority="1289" operator="lessThan">
      <formula>30</formula>
    </cfRule>
    <cfRule type="cellIs" dxfId="1968" priority="1290" operator="between">
      <formula>35</formula>
      <formula>30</formula>
    </cfRule>
    <cfRule type="cellIs" dxfId="1967" priority="1291" operator="between">
      <formula>35</formula>
      <formula>40</formula>
    </cfRule>
    <cfRule type="cellIs" dxfId="1966" priority="1292" operator="between">
      <formula>47.5</formula>
      <formula>45</formula>
    </cfRule>
    <cfRule type="cellIs" dxfId="1965" priority="1293" operator="between">
      <formula>55</formula>
      <formula>52.5</formula>
    </cfRule>
    <cfRule type="cellIs" dxfId="1964" priority="1294" operator="between">
      <formula>65</formula>
      <formula>60</formula>
    </cfRule>
    <cfRule type="cellIs" dxfId="1963" priority="1295" operator="between">
      <formula>70</formula>
      <formula>65</formula>
    </cfRule>
    <cfRule type="cellIs" dxfId="1962" priority="1296" operator="greaterThan">
      <formula>70</formula>
    </cfRule>
  </conditionalFormatting>
  <conditionalFormatting sqref="I709:J711 O709:P711 U709:V711">
    <cfRule type="cellIs" dxfId="1961" priority="1279" operator="between">
      <formula>52.5</formula>
      <formula>47.5</formula>
    </cfRule>
    <cfRule type="cellIs" dxfId="1960" priority="1280" operator="lessThan">
      <formula>30</formula>
    </cfRule>
    <cfRule type="cellIs" dxfId="1959" priority="1281" operator="between">
      <formula>35</formula>
      <formula>30</formula>
    </cfRule>
    <cfRule type="cellIs" dxfId="1958" priority="1282" operator="between">
      <formula>35</formula>
      <formula>40</formula>
    </cfRule>
    <cfRule type="cellIs" dxfId="1957" priority="1283" operator="between">
      <formula>47.5</formula>
      <formula>45</formula>
    </cfRule>
    <cfRule type="cellIs" dxfId="1956" priority="1284" operator="between">
      <formula>55</formula>
      <formula>52.5</formula>
    </cfRule>
    <cfRule type="cellIs" dxfId="1955" priority="1285" operator="between">
      <formula>65</formula>
      <formula>60</formula>
    </cfRule>
    <cfRule type="cellIs" dxfId="1954" priority="1286" operator="between">
      <formula>70</formula>
      <formula>65</formula>
    </cfRule>
    <cfRule type="cellIs" dxfId="1953" priority="1287" operator="greaterThan">
      <formula>70</formula>
    </cfRule>
  </conditionalFormatting>
  <conditionalFormatting sqref="F709:F711">
    <cfRule type="cellIs" dxfId="1952" priority="1243" operator="between">
      <formula>49.5</formula>
      <formula>50.5</formula>
    </cfRule>
    <cfRule type="cellIs" dxfId="1951" priority="1244" operator="lessThan">
      <formula>40</formula>
    </cfRule>
    <cfRule type="cellIs" dxfId="1950" priority="1245" operator="between">
      <formula>40</formula>
      <formula>42.5</formula>
    </cfRule>
    <cfRule type="cellIs" dxfId="1949" priority="1246" operator="between">
      <formula>42.5</formula>
      <formula>45</formula>
    </cfRule>
    <cfRule type="cellIs" dxfId="1948" priority="1247" operator="between">
      <formula>48</formula>
      <formula>49.5</formula>
    </cfRule>
    <cfRule type="cellIs" dxfId="1947" priority="1248" operator="between">
      <formula>50.5</formula>
      <formula>52</formula>
    </cfRule>
    <cfRule type="cellIs" dxfId="1946" priority="1249" operator="between">
      <formula>55</formula>
      <formula>57.5</formula>
    </cfRule>
    <cfRule type="cellIs" dxfId="1945" priority="1250" operator="between">
      <formula>57.5</formula>
      <formula>60</formula>
    </cfRule>
    <cfRule type="cellIs" dxfId="1944" priority="1251" operator="greaterThan">
      <formula>60</formula>
    </cfRule>
  </conditionalFormatting>
  <conditionalFormatting sqref="C703:D705">
    <cfRule type="cellIs" dxfId="1943" priority="1261" operator="between">
      <formula>52.5</formula>
      <formula>47.5</formula>
    </cfRule>
    <cfRule type="cellIs" dxfId="1942" priority="1262" operator="lessThan">
      <formula>30</formula>
    </cfRule>
    <cfRule type="cellIs" dxfId="1941" priority="1263" operator="between">
      <formula>35</formula>
      <formula>30</formula>
    </cfRule>
    <cfRule type="cellIs" dxfId="1940" priority="1264" operator="between">
      <formula>35</formula>
      <formula>40</formula>
    </cfRule>
    <cfRule type="cellIs" dxfId="1939" priority="1265" operator="between">
      <formula>47.5</formula>
      <formula>45</formula>
    </cfRule>
    <cfRule type="cellIs" dxfId="1938" priority="1266" operator="between">
      <formula>55</formula>
      <formula>52.5</formula>
    </cfRule>
    <cfRule type="cellIs" dxfId="1937" priority="1267" operator="between">
      <formula>65</formula>
      <formula>60</formula>
    </cfRule>
    <cfRule type="cellIs" dxfId="1936" priority="1268" operator="between">
      <formula>70</formula>
      <formula>65</formula>
    </cfRule>
    <cfRule type="cellIs" dxfId="1935" priority="1269" operator="greaterThan">
      <formula>70</formula>
    </cfRule>
  </conditionalFormatting>
  <conditionalFormatting sqref="C709:D711">
    <cfRule type="cellIs" dxfId="1934" priority="1252" operator="between">
      <formula>52.5</formula>
      <formula>47.5</formula>
    </cfRule>
    <cfRule type="cellIs" dxfId="1933" priority="1253" operator="lessThan">
      <formula>30</formula>
    </cfRule>
    <cfRule type="cellIs" dxfId="1932" priority="1254" operator="between">
      <formula>35</formula>
      <formula>30</formula>
    </cfRule>
    <cfRule type="cellIs" dxfId="1931" priority="1255" operator="between">
      <formula>35</formula>
      <formula>40</formula>
    </cfRule>
    <cfRule type="cellIs" dxfId="1930" priority="1256" operator="between">
      <formula>47.5</formula>
      <formula>45</formula>
    </cfRule>
    <cfRule type="cellIs" dxfId="1929" priority="1257" operator="between">
      <formula>55</formula>
      <formula>52.5</formula>
    </cfRule>
    <cfRule type="cellIs" dxfId="1928" priority="1258" operator="between">
      <formula>65</formula>
      <formula>60</formula>
    </cfRule>
    <cfRule type="cellIs" dxfId="1927" priority="1259" operator="between">
      <formula>70</formula>
      <formula>65</formula>
    </cfRule>
    <cfRule type="cellIs" dxfId="1926" priority="1260" operator="greaterThan">
      <formula>70</formula>
    </cfRule>
  </conditionalFormatting>
  <conditionalFormatting sqref="L726:L728 R726:R728 X726:X728">
    <cfRule type="cellIs" dxfId="1925" priority="1216" operator="between">
      <formula>49.5</formula>
      <formula>50.5</formula>
    </cfRule>
    <cfRule type="cellIs" dxfId="1924" priority="1217" operator="lessThan">
      <formula>40</formula>
    </cfRule>
    <cfRule type="cellIs" dxfId="1923" priority="1218" operator="between">
      <formula>40</formula>
      <formula>42.5</formula>
    </cfRule>
    <cfRule type="cellIs" dxfId="1922" priority="1219" operator="between">
      <formula>42.5</formula>
      <formula>45</formula>
    </cfRule>
    <cfRule type="cellIs" dxfId="1921" priority="1220" operator="between">
      <formula>48</formula>
      <formula>49.5</formula>
    </cfRule>
    <cfRule type="cellIs" dxfId="1920" priority="1221" operator="between">
      <formula>50.5</formula>
      <formula>52</formula>
    </cfRule>
    <cfRule type="cellIs" dxfId="1919" priority="1222" operator="between">
      <formula>55</formula>
      <formula>57.5</formula>
    </cfRule>
    <cfRule type="cellIs" dxfId="1918" priority="1223" operator="between">
      <formula>57.5</formula>
      <formula>60</formula>
    </cfRule>
    <cfRule type="cellIs" dxfId="1917" priority="1224" operator="greaterThan">
      <formula>60</formula>
    </cfRule>
  </conditionalFormatting>
  <conditionalFormatting sqref="I720:J722 O720:P722 U720:V722">
    <cfRule type="cellIs" dxfId="1916" priority="1234" operator="between">
      <formula>52.5</formula>
      <formula>47.5</formula>
    </cfRule>
    <cfRule type="cellIs" dxfId="1915" priority="1235" operator="lessThan">
      <formula>30</formula>
    </cfRule>
    <cfRule type="cellIs" dxfId="1914" priority="1236" operator="between">
      <formula>35</formula>
      <formula>30</formula>
    </cfRule>
    <cfRule type="cellIs" dxfId="1913" priority="1237" operator="between">
      <formula>35</formula>
      <formula>40</formula>
    </cfRule>
    <cfRule type="cellIs" dxfId="1912" priority="1238" operator="between">
      <formula>47.5</formula>
      <formula>45</formula>
    </cfRule>
    <cfRule type="cellIs" dxfId="1911" priority="1239" operator="between">
      <formula>55</formula>
      <formula>52.5</formula>
    </cfRule>
    <cfRule type="cellIs" dxfId="1910" priority="1240" operator="between">
      <formula>65</formula>
      <formula>60</formula>
    </cfRule>
    <cfRule type="cellIs" dxfId="1909" priority="1241" operator="between">
      <formula>70</formula>
      <formula>65</formula>
    </cfRule>
    <cfRule type="cellIs" dxfId="1908" priority="1242" operator="greaterThan">
      <formula>70</formula>
    </cfRule>
  </conditionalFormatting>
  <conditionalFormatting sqref="I726:J728 O726:P728 U726:V728">
    <cfRule type="cellIs" dxfId="1907" priority="1225" operator="between">
      <formula>52.5</formula>
      <formula>47.5</formula>
    </cfRule>
    <cfRule type="cellIs" dxfId="1906" priority="1226" operator="lessThan">
      <formula>30</formula>
    </cfRule>
    <cfRule type="cellIs" dxfId="1905" priority="1227" operator="between">
      <formula>35</formula>
      <formula>30</formula>
    </cfRule>
    <cfRule type="cellIs" dxfId="1904" priority="1228" operator="between">
      <formula>35</formula>
      <formula>40</formula>
    </cfRule>
    <cfRule type="cellIs" dxfId="1903" priority="1229" operator="between">
      <formula>47.5</formula>
      <formula>45</formula>
    </cfRule>
    <cfRule type="cellIs" dxfId="1902" priority="1230" operator="between">
      <formula>55</formula>
      <formula>52.5</formula>
    </cfRule>
    <cfRule type="cellIs" dxfId="1901" priority="1231" operator="between">
      <formula>65</formula>
      <formula>60</formula>
    </cfRule>
    <cfRule type="cellIs" dxfId="1900" priority="1232" operator="between">
      <formula>70</formula>
      <formula>65</formula>
    </cfRule>
    <cfRule type="cellIs" dxfId="1899" priority="1233" operator="greaterThan">
      <formula>70</formula>
    </cfRule>
  </conditionalFormatting>
  <conditionalFormatting sqref="F726:F728">
    <cfRule type="cellIs" dxfId="1898" priority="1189" operator="between">
      <formula>49.5</formula>
      <formula>50.5</formula>
    </cfRule>
    <cfRule type="cellIs" dxfId="1897" priority="1190" operator="lessThan">
      <formula>40</formula>
    </cfRule>
    <cfRule type="cellIs" dxfId="1896" priority="1191" operator="between">
      <formula>40</formula>
      <formula>42.5</formula>
    </cfRule>
    <cfRule type="cellIs" dxfId="1895" priority="1192" operator="between">
      <formula>42.5</formula>
      <formula>45</formula>
    </cfRule>
    <cfRule type="cellIs" dxfId="1894" priority="1193" operator="between">
      <formula>48</formula>
      <formula>49.5</formula>
    </cfRule>
    <cfRule type="cellIs" dxfId="1893" priority="1194" operator="between">
      <formula>50.5</formula>
      <formula>52</formula>
    </cfRule>
    <cfRule type="cellIs" dxfId="1892" priority="1195" operator="between">
      <formula>55</formula>
      <formula>57.5</formula>
    </cfRule>
    <cfRule type="cellIs" dxfId="1891" priority="1196" operator="between">
      <formula>57.5</formula>
      <formula>60</formula>
    </cfRule>
    <cfRule type="cellIs" dxfId="1890" priority="1197" operator="greaterThan">
      <formula>60</formula>
    </cfRule>
  </conditionalFormatting>
  <conditionalFormatting sqref="C720:D722">
    <cfRule type="cellIs" dxfId="1889" priority="1207" operator="between">
      <formula>52.5</formula>
      <formula>47.5</formula>
    </cfRule>
    <cfRule type="cellIs" dxfId="1888" priority="1208" operator="lessThan">
      <formula>30</formula>
    </cfRule>
    <cfRule type="cellIs" dxfId="1887" priority="1209" operator="between">
      <formula>35</formula>
      <formula>30</formula>
    </cfRule>
    <cfRule type="cellIs" dxfId="1886" priority="1210" operator="between">
      <formula>35</formula>
      <formula>40</formula>
    </cfRule>
    <cfRule type="cellIs" dxfId="1885" priority="1211" operator="between">
      <formula>47.5</formula>
      <formula>45</formula>
    </cfRule>
    <cfRule type="cellIs" dxfId="1884" priority="1212" operator="between">
      <formula>55</formula>
      <formula>52.5</formula>
    </cfRule>
    <cfRule type="cellIs" dxfId="1883" priority="1213" operator="between">
      <formula>65</formula>
      <formula>60</formula>
    </cfRule>
    <cfRule type="cellIs" dxfId="1882" priority="1214" operator="between">
      <formula>70</formula>
      <formula>65</formula>
    </cfRule>
    <cfRule type="cellIs" dxfId="1881" priority="1215" operator="greaterThan">
      <formula>70</formula>
    </cfRule>
  </conditionalFormatting>
  <conditionalFormatting sqref="C726:D728">
    <cfRule type="cellIs" dxfId="1880" priority="1198" operator="between">
      <formula>52.5</formula>
      <formula>47.5</formula>
    </cfRule>
    <cfRule type="cellIs" dxfId="1879" priority="1199" operator="lessThan">
      <formula>30</formula>
    </cfRule>
    <cfRule type="cellIs" dxfId="1878" priority="1200" operator="between">
      <formula>35</formula>
      <formula>30</formula>
    </cfRule>
    <cfRule type="cellIs" dxfId="1877" priority="1201" operator="between">
      <formula>35</formula>
      <formula>40</formula>
    </cfRule>
    <cfRule type="cellIs" dxfId="1876" priority="1202" operator="between">
      <formula>47.5</formula>
      <formula>45</formula>
    </cfRule>
    <cfRule type="cellIs" dxfId="1875" priority="1203" operator="between">
      <formula>55</formula>
      <formula>52.5</formula>
    </cfRule>
    <cfRule type="cellIs" dxfId="1874" priority="1204" operator="between">
      <formula>65</formula>
      <formula>60</formula>
    </cfRule>
    <cfRule type="cellIs" dxfId="1873" priority="1205" operator="between">
      <formula>70</formula>
      <formula>65</formula>
    </cfRule>
    <cfRule type="cellIs" dxfId="1872" priority="1206" operator="greaterThan">
      <formula>70</formula>
    </cfRule>
  </conditionalFormatting>
  <conditionalFormatting sqref="L743:L745 R743:R745 X743:X745">
    <cfRule type="cellIs" dxfId="1871" priority="1162" operator="between">
      <formula>49.5</formula>
      <formula>50.5</formula>
    </cfRule>
    <cfRule type="cellIs" dxfId="1870" priority="1163" operator="lessThan">
      <formula>40</formula>
    </cfRule>
    <cfRule type="cellIs" dxfId="1869" priority="1164" operator="between">
      <formula>40</formula>
      <formula>42.5</formula>
    </cfRule>
    <cfRule type="cellIs" dxfId="1868" priority="1165" operator="between">
      <formula>42.5</formula>
      <formula>45</formula>
    </cfRule>
    <cfRule type="cellIs" dxfId="1867" priority="1166" operator="between">
      <formula>48</formula>
      <formula>49.5</formula>
    </cfRule>
    <cfRule type="cellIs" dxfId="1866" priority="1167" operator="between">
      <formula>50.5</formula>
      <formula>52</formula>
    </cfRule>
    <cfRule type="cellIs" dxfId="1865" priority="1168" operator="between">
      <formula>55</formula>
      <formula>57.5</formula>
    </cfRule>
    <cfRule type="cellIs" dxfId="1864" priority="1169" operator="between">
      <formula>57.5</formula>
      <formula>60</formula>
    </cfRule>
    <cfRule type="cellIs" dxfId="1863" priority="1170" operator="greaterThan">
      <formula>60</formula>
    </cfRule>
  </conditionalFormatting>
  <conditionalFormatting sqref="I737:J739 O737:P739 U737:V739">
    <cfRule type="cellIs" dxfId="1862" priority="1180" operator="between">
      <formula>52.5</formula>
      <formula>47.5</formula>
    </cfRule>
    <cfRule type="cellIs" dxfId="1861" priority="1181" operator="lessThan">
      <formula>30</formula>
    </cfRule>
    <cfRule type="cellIs" dxfId="1860" priority="1182" operator="between">
      <formula>35</formula>
      <formula>30</formula>
    </cfRule>
    <cfRule type="cellIs" dxfId="1859" priority="1183" operator="between">
      <formula>35</formula>
      <formula>40</formula>
    </cfRule>
    <cfRule type="cellIs" dxfId="1858" priority="1184" operator="between">
      <formula>47.5</formula>
      <formula>45</formula>
    </cfRule>
    <cfRule type="cellIs" dxfId="1857" priority="1185" operator="between">
      <formula>55</formula>
      <formula>52.5</formula>
    </cfRule>
    <cfRule type="cellIs" dxfId="1856" priority="1186" operator="between">
      <formula>65</formula>
      <formula>60</formula>
    </cfRule>
    <cfRule type="cellIs" dxfId="1855" priority="1187" operator="between">
      <formula>70</formula>
      <formula>65</formula>
    </cfRule>
    <cfRule type="cellIs" dxfId="1854" priority="1188" operator="greaterThan">
      <formula>70</formula>
    </cfRule>
  </conditionalFormatting>
  <conditionalFormatting sqref="I743:J745 O743:P745 U743:V745">
    <cfRule type="cellIs" dxfId="1853" priority="1171" operator="between">
      <formula>52.5</formula>
      <formula>47.5</formula>
    </cfRule>
    <cfRule type="cellIs" dxfId="1852" priority="1172" operator="lessThan">
      <formula>30</formula>
    </cfRule>
    <cfRule type="cellIs" dxfId="1851" priority="1173" operator="between">
      <formula>35</formula>
      <formula>30</formula>
    </cfRule>
    <cfRule type="cellIs" dxfId="1850" priority="1174" operator="between">
      <formula>35</formula>
      <formula>40</formula>
    </cfRule>
    <cfRule type="cellIs" dxfId="1849" priority="1175" operator="between">
      <formula>47.5</formula>
      <formula>45</formula>
    </cfRule>
    <cfRule type="cellIs" dxfId="1848" priority="1176" operator="between">
      <formula>55</formula>
      <formula>52.5</formula>
    </cfRule>
    <cfRule type="cellIs" dxfId="1847" priority="1177" operator="between">
      <formula>65</formula>
      <formula>60</formula>
    </cfRule>
    <cfRule type="cellIs" dxfId="1846" priority="1178" operator="between">
      <formula>70</formula>
      <formula>65</formula>
    </cfRule>
    <cfRule type="cellIs" dxfId="1845" priority="1179" operator="greaterThan">
      <formula>70</formula>
    </cfRule>
  </conditionalFormatting>
  <conditionalFormatting sqref="F743:F745">
    <cfRule type="cellIs" dxfId="1844" priority="1135" operator="between">
      <formula>49.5</formula>
      <formula>50.5</formula>
    </cfRule>
    <cfRule type="cellIs" dxfId="1843" priority="1136" operator="lessThan">
      <formula>40</formula>
    </cfRule>
    <cfRule type="cellIs" dxfId="1842" priority="1137" operator="between">
      <formula>40</formula>
      <formula>42.5</formula>
    </cfRule>
    <cfRule type="cellIs" dxfId="1841" priority="1138" operator="between">
      <formula>42.5</formula>
      <formula>45</formula>
    </cfRule>
    <cfRule type="cellIs" dxfId="1840" priority="1139" operator="between">
      <formula>48</formula>
      <formula>49.5</formula>
    </cfRule>
    <cfRule type="cellIs" dxfId="1839" priority="1140" operator="between">
      <formula>50.5</formula>
      <formula>52</formula>
    </cfRule>
    <cfRule type="cellIs" dxfId="1838" priority="1141" operator="between">
      <formula>55</formula>
      <formula>57.5</formula>
    </cfRule>
    <cfRule type="cellIs" dxfId="1837" priority="1142" operator="between">
      <formula>57.5</formula>
      <formula>60</formula>
    </cfRule>
    <cfRule type="cellIs" dxfId="1836" priority="1143" operator="greaterThan">
      <formula>60</formula>
    </cfRule>
  </conditionalFormatting>
  <conditionalFormatting sqref="C737:D739">
    <cfRule type="cellIs" dxfId="1835" priority="1153" operator="between">
      <formula>52.5</formula>
      <formula>47.5</formula>
    </cfRule>
    <cfRule type="cellIs" dxfId="1834" priority="1154" operator="lessThan">
      <formula>30</formula>
    </cfRule>
    <cfRule type="cellIs" dxfId="1833" priority="1155" operator="between">
      <formula>35</formula>
      <formula>30</formula>
    </cfRule>
    <cfRule type="cellIs" dxfId="1832" priority="1156" operator="between">
      <formula>35</formula>
      <formula>40</formula>
    </cfRule>
    <cfRule type="cellIs" dxfId="1831" priority="1157" operator="between">
      <formula>47.5</formula>
      <formula>45</formula>
    </cfRule>
    <cfRule type="cellIs" dxfId="1830" priority="1158" operator="between">
      <formula>55</formula>
      <formula>52.5</formula>
    </cfRule>
    <cfRule type="cellIs" dxfId="1829" priority="1159" operator="between">
      <formula>65</formula>
      <formula>60</formula>
    </cfRule>
    <cfRule type="cellIs" dxfId="1828" priority="1160" operator="between">
      <formula>70</formula>
      <formula>65</formula>
    </cfRule>
    <cfRule type="cellIs" dxfId="1827" priority="1161" operator="greaterThan">
      <formula>70</formula>
    </cfRule>
  </conditionalFormatting>
  <conditionalFormatting sqref="C743:D745">
    <cfRule type="cellIs" dxfId="1826" priority="1144" operator="between">
      <formula>52.5</formula>
      <formula>47.5</formula>
    </cfRule>
    <cfRule type="cellIs" dxfId="1825" priority="1145" operator="lessThan">
      <formula>30</formula>
    </cfRule>
    <cfRule type="cellIs" dxfId="1824" priority="1146" operator="between">
      <formula>35</formula>
      <formula>30</formula>
    </cfRule>
    <cfRule type="cellIs" dxfId="1823" priority="1147" operator="between">
      <formula>35</formula>
      <formula>40</formula>
    </cfRule>
    <cfRule type="cellIs" dxfId="1822" priority="1148" operator="between">
      <formula>47.5</formula>
      <formula>45</formula>
    </cfRule>
    <cfRule type="cellIs" dxfId="1821" priority="1149" operator="between">
      <formula>55</formula>
      <formula>52.5</formula>
    </cfRule>
    <cfRule type="cellIs" dxfId="1820" priority="1150" operator="between">
      <formula>65</formula>
      <formula>60</formula>
    </cfRule>
    <cfRule type="cellIs" dxfId="1819" priority="1151" operator="between">
      <formula>70</formula>
      <formula>65</formula>
    </cfRule>
    <cfRule type="cellIs" dxfId="1818" priority="1152" operator="greaterThan">
      <formula>70</formula>
    </cfRule>
  </conditionalFormatting>
  <conditionalFormatting sqref="L760:L762 R760:R762 X760:X762">
    <cfRule type="cellIs" dxfId="1817" priority="1108" operator="between">
      <formula>49.5</formula>
      <formula>50.5</formula>
    </cfRule>
    <cfRule type="cellIs" dxfId="1816" priority="1109" operator="lessThan">
      <formula>40</formula>
    </cfRule>
    <cfRule type="cellIs" dxfId="1815" priority="1110" operator="between">
      <formula>40</formula>
      <formula>42.5</formula>
    </cfRule>
    <cfRule type="cellIs" dxfId="1814" priority="1111" operator="between">
      <formula>42.5</formula>
      <formula>45</formula>
    </cfRule>
    <cfRule type="cellIs" dxfId="1813" priority="1112" operator="between">
      <formula>48</formula>
      <formula>49.5</formula>
    </cfRule>
    <cfRule type="cellIs" dxfId="1812" priority="1113" operator="between">
      <formula>50.5</formula>
      <formula>52</formula>
    </cfRule>
    <cfRule type="cellIs" dxfId="1811" priority="1114" operator="between">
      <formula>55</formula>
      <formula>57.5</formula>
    </cfRule>
    <cfRule type="cellIs" dxfId="1810" priority="1115" operator="between">
      <formula>57.5</formula>
      <formula>60</formula>
    </cfRule>
    <cfRule type="cellIs" dxfId="1809" priority="1116" operator="greaterThan">
      <formula>60</formula>
    </cfRule>
  </conditionalFormatting>
  <conditionalFormatting sqref="I754:J756 O754:P756 U754:V756">
    <cfRule type="cellIs" dxfId="1808" priority="1126" operator="between">
      <formula>52.5</formula>
      <formula>47.5</formula>
    </cfRule>
    <cfRule type="cellIs" dxfId="1807" priority="1127" operator="lessThan">
      <formula>30</formula>
    </cfRule>
    <cfRule type="cellIs" dxfId="1806" priority="1128" operator="between">
      <formula>35</formula>
      <formula>30</formula>
    </cfRule>
    <cfRule type="cellIs" dxfId="1805" priority="1129" operator="between">
      <formula>35</formula>
      <formula>40</formula>
    </cfRule>
    <cfRule type="cellIs" dxfId="1804" priority="1130" operator="between">
      <formula>47.5</formula>
      <formula>45</formula>
    </cfRule>
    <cfRule type="cellIs" dxfId="1803" priority="1131" operator="between">
      <formula>55</formula>
      <formula>52.5</formula>
    </cfRule>
    <cfRule type="cellIs" dxfId="1802" priority="1132" operator="between">
      <formula>65</formula>
      <formula>60</formula>
    </cfRule>
    <cfRule type="cellIs" dxfId="1801" priority="1133" operator="between">
      <formula>70</formula>
      <formula>65</formula>
    </cfRule>
    <cfRule type="cellIs" dxfId="1800" priority="1134" operator="greaterThan">
      <formula>70</formula>
    </cfRule>
  </conditionalFormatting>
  <conditionalFormatting sqref="I760:J762 O760:P762 U760:V762">
    <cfRule type="cellIs" dxfId="1799" priority="1117" operator="between">
      <formula>52.5</formula>
      <formula>47.5</formula>
    </cfRule>
    <cfRule type="cellIs" dxfId="1798" priority="1118" operator="lessThan">
      <formula>30</formula>
    </cfRule>
    <cfRule type="cellIs" dxfId="1797" priority="1119" operator="between">
      <formula>35</formula>
      <formula>30</formula>
    </cfRule>
    <cfRule type="cellIs" dxfId="1796" priority="1120" operator="between">
      <formula>35</formula>
      <formula>40</formula>
    </cfRule>
    <cfRule type="cellIs" dxfId="1795" priority="1121" operator="between">
      <formula>47.5</formula>
      <formula>45</formula>
    </cfRule>
    <cfRule type="cellIs" dxfId="1794" priority="1122" operator="between">
      <formula>55</formula>
      <formula>52.5</formula>
    </cfRule>
    <cfRule type="cellIs" dxfId="1793" priority="1123" operator="between">
      <formula>65</formula>
      <formula>60</formula>
    </cfRule>
    <cfRule type="cellIs" dxfId="1792" priority="1124" operator="between">
      <formula>70</formula>
      <formula>65</formula>
    </cfRule>
    <cfRule type="cellIs" dxfId="1791" priority="1125" operator="greaterThan">
      <formula>70</formula>
    </cfRule>
  </conditionalFormatting>
  <conditionalFormatting sqref="F760:F762">
    <cfRule type="cellIs" dxfId="1790" priority="1081" operator="between">
      <formula>49.5</formula>
      <formula>50.5</formula>
    </cfRule>
    <cfRule type="cellIs" dxfId="1789" priority="1082" operator="lessThan">
      <formula>40</formula>
    </cfRule>
    <cfRule type="cellIs" dxfId="1788" priority="1083" operator="between">
      <formula>40</formula>
      <formula>42.5</formula>
    </cfRule>
    <cfRule type="cellIs" dxfId="1787" priority="1084" operator="between">
      <formula>42.5</formula>
      <formula>45</formula>
    </cfRule>
    <cfRule type="cellIs" dxfId="1786" priority="1085" operator="between">
      <formula>48</formula>
      <formula>49.5</formula>
    </cfRule>
    <cfRule type="cellIs" dxfId="1785" priority="1086" operator="between">
      <formula>50.5</formula>
      <formula>52</formula>
    </cfRule>
    <cfRule type="cellIs" dxfId="1784" priority="1087" operator="between">
      <formula>55</formula>
      <formula>57.5</formula>
    </cfRule>
    <cfRule type="cellIs" dxfId="1783" priority="1088" operator="between">
      <formula>57.5</formula>
      <formula>60</formula>
    </cfRule>
    <cfRule type="cellIs" dxfId="1782" priority="1089" operator="greaterThan">
      <formula>60</formula>
    </cfRule>
  </conditionalFormatting>
  <conditionalFormatting sqref="C754:D756">
    <cfRule type="cellIs" dxfId="1781" priority="1099" operator="between">
      <formula>52.5</formula>
      <formula>47.5</formula>
    </cfRule>
    <cfRule type="cellIs" dxfId="1780" priority="1100" operator="lessThan">
      <formula>30</formula>
    </cfRule>
    <cfRule type="cellIs" dxfId="1779" priority="1101" operator="between">
      <formula>35</formula>
      <formula>30</formula>
    </cfRule>
    <cfRule type="cellIs" dxfId="1778" priority="1102" operator="between">
      <formula>35</formula>
      <formula>40</formula>
    </cfRule>
    <cfRule type="cellIs" dxfId="1777" priority="1103" operator="between">
      <formula>47.5</formula>
      <formula>45</formula>
    </cfRule>
    <cfRule type="cellIs" dxfId="1776" priority="1104" operator="between">
      <formula>55</formula>
      <formula>52.5</formula>
    </cfRule>
    <cfRule type="cellIs" dxfId="1775" priority="1105" operator="between">
      <formula>65</formula>
      <formula>60</formula>
    </cfRule>
    <cfRule type="cellIs" dxfId="1774" priority="1106" operator="between">
      <formula>70</formula>
      <formula>65</formula>
    </cfRule>
    <cfRule type="cellIs" dxfId="1773" priority="1107" operator="greaterThan">
      <formula>70</formula>
    </cfRule>
  </conditionalFormatting>
  <conditionalFormatting sqref="C760:D762">
    <cfRule type="cellIs" dxfId="1772" priority="1090" operator="between">
      <formula>52.5</formula>
      <formula>47.5</formula>
    </cfRule>
    <cfRule type="cellIs" dxfId="1771" priority="1091" operator="lessThan">
      <formula>30</formula>
    </cfRule>
    <cfRule type="cellIs" dxfId="1770" priority="1092" operator="between">
      <formula>35</formula>
      <formula>30</formula>
    </cfRule>
    <cfRule type="cellIs" dxfId="1769" priority="1093" operator="between">
      <formula>35</formula>
      <formula>40</formula>
    </cfRule>
    <cfRule type="cellIs" dxfId="1768" priority="1094" operator="between">
      <formula>47.5</formula>
      <formula>45</formula>
    </cfRule>
    <cfRule type="cellIs" dxfId="1767" priority="1095" operator="between">
      <formula>55</formula>
      <formula>52.5</formula>
    </cfRule>
    <cfRule type="cellIs" dxfId="1766" priority="1096" operator="between">
      <formula>65</formula>
      <formula>60</formula>
    </cfRule>
    <cfRule type="cellIs" dxfId="1765" priority="1097" operator="between">
      <formula>70</formula>
      <formula>65</formula>
    </cfRule>
    <cfRule type="cellIs" dxfId="1764" priority="1098" operator="greaterThan">
      <formula>70</formula>
    </cfRule>
  </conditionalFormatting>
  <conditionalFormatting sqref="L777:L779 R777:R779 X777:X779">
    <cfRule type="cellIs" dxfId="1763" priority="1054" operator="between">
      <formula>49.5</formula>
      <formula>50.5</formula>
    </cfRule>
    <cfRule type="cellIs" dxfId="1762" priority="1055" operator="lessThan">
      <formula>40</formula>
    </cfRule>
    <cfRule type="cellIs" dxfId="1761" priority="1056" operator="between">
      <formula>40</formula>
      <formula>42.5</formula>
    </cfRule>
    <cfRule type="cellIs" dxfId="1760" priority="1057" operator="between">
      <formula>42.5</formula>
      <formula>45</formula>
    </cfRule>
    <cfRule type="cellIs" dxfId="1759" priority="1058" operator="between">
      <formula>48</formula>
      <formula>49.5</formula>
    </cfRule>
    <cfRule type="cellIs" dxfId="1758" priority="1059" operator="between">
      <formula>50.5</formula>
      <formula>52</formula>
    </cfRule>
    <cfRule type="cellIs" dxfId="1757" priority="1060" operator="between">
      <formula>55</formula>
      <formula>57.5</formula>
    </cfRule>
    <cfRule type="cellIs" dxfId="1756" priority="1061" operator="between">
      <formula>57.5</formula>
      <formula>60</formula>
    </cfRule>
    <cfRule type="cellIs" dxfId="1755" priority="1062" operator="greaterThan">
      <formula>60</formula>
    </cfRule>
  </conditionalFormatting>
  <conditionalFormatting sqref="I771:J773 O771:P773 U771:V773">
    <cfRule type="cellIs" dxfId="1754" priority="1072" operator="between">
      <formula>52.5</formula>
      <formula>47.5</formula>
    </cfRule>
    <cfRule type="cellIs" dxfId="1753" priority="1073" operator="lessThan">
      <formula>30</formula>
    </cfRule>
    <cfRule type="cellIs" dxfId="1752" priority="1074" operator="between">
      <formula>35</formula>
      <formula>30</formula>
    </cfRule>
    <cfRule type="cellIs" dxfId="1751" priority="1075" operator="between">
      <formula>35</formula>
      <formula>40</formula>
    </cfRule>
    <cfRule type="cellIs" dxfId="1750" priority="1076" operator="between">
      <formula>47.5</formula>
      <formula>45</formula>
    </cfRule>
    <cfRule type="cellIs" dxfId="1749" priority="1077" operator="between">
      <formula>55</formula>
      <formula>52.5</formula>
    </cfRule>
    <cfRule type="cellIs" dxfId="1748" priority="1078" operator="between">
      <formula>65</formula>
      <formula>60</formula>
    </cfRule>
    <cfRule type="cellIs" dxfId="1747" priority="1079" operator="between">
      <formula>70</formula>
      <formula>65</formula>
    </cfRule>
    <cfRule type="cellIs" dxfId="1746" priority="1080" operator="greaterThan">
      <formula>70</formula>
    </cfRule>
  </conditionalFormatting>
  <conditionalFormatting sqref="I777:J779 O777:P779 U777:V779">
    <cfRule type="cellIs" dxfId="1745" priority="1063" operator="between">
      <formula>52.5</formula>
      <formula>47.5</formula>
    </cfRule>
    <cfRule type="cellIs" dxfId="1744" priority="1064" operator="lessThan">
      <formula>30</formula>
    </cfRule>
    <cfRule type="cellIs" dxfId="1743" priority="1065" operator="between">
      <formula>35</formula>
      <formula>30</formula>
    </cfRule>
    <cfRule type="cellIs" dxfId="1742" priority="1066" operator="between">
      <formula>35</formula>
      <formula>40</formula>
    </cfRule>
    <cfRule type="cellIs" dxfId="1741" priority="1067" operator="between">
      <formula>47.5</formula>
      <formula>45</formula>
    </cfRule>
    <cfRule type="cellIs" dxfId="1740" priority="1068" operator="between">
      <formula>55</formula>
      <formula>52.5</formula>
    </cfRule>
    <cfRule type="cellIs" dxfId="1739" priority="1069" operator="between">
      <formula>65</formula>
      <formula>60</formula>
    </cfRule>
    <cfRule type="cellIs" dxfId="1738" priority="1070" operator="between">
      <formula>70</formula>
      <formula>65</formula>
    </cfRule>
    <cfRule type="cellIs" dxfId="1737" priority="1071" operator="greaterThan">
      <formula>70</formula>
    </cfRule>
  </conditionalFormatting>
  <conditionalFormatting sqref="F777:F779">
    <cfRule type="cellIs" dxfId="1736" priority="1027" operator="between">
      <formula>49.5</formula>
      <formula>50.5</formula>
    </cfRule>
    <cfRule type="cellIs" dxfId="1735" priority="1028" operator="lessThan">
      <formula>40</formula>
    </cfRule>
    <cfRule type="cellIs" dxfId="1734" priority="1029" operator="between">
      <formula>40</formula>
      <formula>42.5</formula>
    </cfRule>
    <cfRule type="cellIs" dxfId="1733" priority="1030" operator="between">
      <formula>42.5</formula>
      <formula>45</formula>
    </cfRule>
    <cfRule type="cellIs" dxfId="1732" priority="1031" operator="between">
      <formula>48</formula>
      <formula>49.5</formula>
    </cfRule>
    <cfRule type="cellIs" dxfId="1731" priority="1032" operator="between">
      <formula>50.5</formula>
      <formula>52</formula>
    </cfRule>
    <cfRule type="cellIs" dxfId="1730" priority="1033" operator="between">
      <formula>55</formula>
      <formula>57.5</formula>
    </cfRule>
    <cfRule type="cellIs" dxfId="1729" priority="1034" operator="between">
      <formula>57.5</formula>
      <formula>60</formula>
    </cfRule>
    <cfRule type="cellIs" dxfId="1728" priority="1035" operator="greaterThan">
      <formula>60</formula>
    </cfRule>
  </conditionalFormatting>
  <conditionalFormatting sqref="C771:D773">
    <cfRule type="cellIs" dxfId="1727" priority="1045" operator="between">
      <formula>52.5</formula>
      <formula>47.5</formula>
    </cfRule>
    <cfRule type="cellIs" dxfId="1726" priority="1046" operator="lessThan">
      <formula>30</formula>
    </cfRule>
    <cfRule type="cellIs" dxfId="1725" priority="1047" operator="between">
      <formula>35</formula>
      <formula>30</formula>
    </cfRule>
    <cfRule type="cellIs" dxfId="1724" priority="1048" operator="between">
      <formula>35</formula>
      <formula>40</formula>
    </cfRule>
    <cfRule type="cellIs" dxfId="1723" priority="1049" operator="between">
      <formula>47.5</formula>
      <formula>45</formula>
    </cfRule>
    <cfRule type="cellIs" dxfId="1722" priority="1050" operator="between">
      <formula>55</formula>
      <formula>52.5</formula>
    </cfRule>
    <cfRule type="cellIs" dxfId="1721" priority="1051" operator="between">
      <formula>65</formula>
      <formula>60</formula>
    </cfRule>
    <cfRule type="cellIs" dxfId="1720" priority="1052" operator="between">
      <formula>70</formula>
      <formula>65</formula>
    </cfRule>
    <cfRule type="cellIs" dxfId="1719" priority="1053" operator="greaterThan">
      <formula>70</formula>
    </cfRule>
  </conditionalFormatting>
  <conditionalFormatting sqref="C777:D779">
    <cfRule type="cellIs" dxfId="1718" priority="1036" operator="between">
      <formula>52.5</formula>
      <formula>47.5</formula>
    </cfRule>
    <cfRule type="cellIs" dxfId="1717" priority="1037" operator="lessThan">
      <formula>30</formula>
    </cfRule>
    <cfRule type="cellIs" dxfId="1716" priority="1038" operator="between">
      <formula>35</formula>
      <formula>30</formula>
    </cfRule>
    <cfRule type="cellIs" dxfId="1715" priority="1039" operator="between">
      <formula>35</formula>
      <formula>40</formula>
    </cfRule>
    <cfRule type="cellIs" dxfId="1714" priority="1040" operator="between">
      <formula>47.5</formula>
      <formula>45</formula>
    </cfRule>
    <cfRule type="cellIs" dxfId="1713" priority="1041" operator="between">
      <formula>55</formula>
      <formula>52.5</formula>
    </cfRule>
    <cfRule type="cellIs" dxfId="1712" priority="1042" operator="between">
      <formula>65</formula>
      <formula>60</formula>
    </cfRule>
    <cfRule type="cellIs" dxfId="1711" priority="1043" operator="between">
      <formula>70</formula>
      <formula>65</formula>
    </cfRule>
    <cfRule type="cellIs" dxfId="1710" priority="1044" operator="greaterThan">
      <formula>70</formula>
    </cfRule>
  </conditionalFormatting>
  <conditionalFormatting sqref="L794:L796 R794:R796 X794:X796">
    <cfRule type="cellIs" dxfId="1709" priority="1000" operator="between">
      <formula>49.5</formula>
      <formula>50.5</formula>
    </cfRule>
    <cfRule type="cellIs" dxfId="1708" priority="1001" operator="lessThan">
      <formula>40</formula>
    </cfRule>
    <cfRule type="cellIs" dxfId="1707" priority="1002" operator="between">
      <formula>40</formula>
      <formula>42.5</formula>
    </cfRule>
    <cfRule type="cellIs" dxfId="1706" priority="1003" operator="between">
      <formula>42.5</formula>
      <formula>45</formula>
    </cfRule>
    <cfRule type="cellIs" dxfId="1705" priority="1004" operator="between">
      <formula>48</formula>
      <formula>49.5</formula>
    </cfRule>
    <cfRule type="cellIs" dxfId="1704" priority="1005" operator="between">
      <formula>50.5</formula>
      <formula>52</formula>
    </cfRule>
    <cfRule type="cellIs" dxfId="1703" priority="1006" operator="between">
      <formula>55</formula>
      <formula>57.5</formula>
    </cfRule>
    <cfRule type="cellIs" dxfId="1702" priority="1007" operator="between">
      <formula>57.5</formula>
      <formula>60</formula>
    </cfRule>
    <cfRule type="cellIs" dxfId="1701" priority="1008" operator="greaterThan">
      <formula>60</formula>
    </cfRule>
  </conditionalFormatting>
  <conditionalFormatting sqref="I788:J790 O788:P790 U788:V790">
    <cfRule type="cellIs" dxfId="1700" priority="1018" operator="between">
      <formula>52.5</formula>
      <formula>47.5</formula>
    </cfRule>
    <cfRule type="cellIs" dxfId="1699" priority="1019" operator="lessThan">
      <formula>30</formula>
    </cfRule>
    <cfRule type="cellIs" dxfId="1698" priority="1020" operator="between">
      <formula>35</formula>
      <formula>30</formula>
    </cfRule>
    <cfRule type="cellIs" dxfId="1697" priority="1021" operator="between">
      <formula>35</formula>
      <formula>40</formula>
    </cfRule>
    <cfRule type="cellIs" dxfId="1696" priority="1022" operator="between">
      <formula>47.5</formula>
      <formula>45</formula>
    </cfRule>
    <cfRule type="cellIs" dxfId="1695" priority="1023" operator="between">
      <formula>55</formula>
      <formula>52.5</formula>
    </cfRule>
    <cfRule type="cellIs" dxfId="1694" priority="1024" operator="between">
      <formula>65</formula>
      <formula>60</formula>
    </cfRule>
    <cfRule type="cellIs" dxfId="1693" priority="1025" operator="between">
      <formula>70</formula>
      <formula>65</formula>
    </cfRule>
    <cfRule type="cellIs" dxfId="1692" priority="1026" operator="greaterThan">
      <formula>70</formula>
    </cfRule>
  </conditionalFormatting>
  <conditionalFormatting sqref="I794:J796 O794:P796 U794:V796">
    <cfRule type="cellIs" dxfId="1691" priority="1009" operator="between">
      <formula>52.5</formula>
      <formula>47.5</formula>
    </cfRule>
    <cfRule type="cellIs" dxfId="1690" priority="1010" operator="lessThan">
      <formula>30</formula>
    </cfRule>
    <cfRule type="cellIs" dxfId="1689" priority="1011" operator="between">
      <formula>35</formula>
      <formula>30</formula>
    </cfRule>
    <cfRule type="cellIs" dxfId="1688" priority="1012" operator="between">
      <formula>35</formula>
      <formula>40</formula>
    </cfRule>
    <cfRule type="cellIs" dxfId="1687" priority="1013" operator="between">
      <formula>47.5</formula>
      <formula>45</formula>
    </cfRule>
    <cfRule type="cellIs" dxfId="1686" priority="1014" operator="between">
      <formula>55</formula>
      <formula>52.5</formula>
    </cfRule>
    <cfRule type="cellIs" dxfId="1685" priority="1015" operator="between">
      <formula>65</formula>
      <formula>60</formula>
    </cfRule>
    <cfRule type="cellIs" dxfId="1684" priority="1016" operator="between">
      <formula>70</formula>
      <formula>65</formula>
    </cfRule>
    <cfRule type="cellIs" dxfId="1683" priority="1017" operator="greaterThan">
      <formula>70</formula>
    </cfRule>
  </conditionalFormatting>
  <conditionalFormatting sqref="F794:F796">
    <cfRule type="cellIs" dxfId="1682" priority="973" operator="between">
      <formula>49.5</formula>
      <formula>50.5</formula>
    </cfRule>
    <cfRule type="cellIs" dxfId="1681" priority="974" operator="lessThan">
      <formula>40</formula>
    </cfRule>
    <cfRule type="cellIs" dxfId="1680" priority="975" operator="between">
      <formula>40</formula>
      <formula>42.5</formula>
    </cfRule>
    <cfRule type="cellIs" dxfId="1679" priority="976" operator="between">
      <formula>42.5</formula>
      <formula>45</formula>
    </cfRule>
    <cfRule type="cellIs" dxfId="1678" priority="977" operator="between">
      <formula>48</formula>
      <formula>49.5</formula>
    </cfRule>
    <cfRule type="cellIs" dxfId="1677" priority="978" operator="between">
      <formula>50.5</formula>
      <formula>52</formula>
    </cfRule>
    <cfRule type="cellIs" dxfId="1676" priority="979" operator="between">
      <formula>55</formula>
      <formula>57.5</formula>
    </cfRule>
    <cfRule type="cellIs" dxfId="1675" priority="980" operator="between">
      <formula>57.5</formula>
      <formula>60</formula>
    </cfRule>
    <cfRule type="cellIs" dxfId="1674" priority="981" operator="greaterThan">
      <formula>60</formula>
    </cfRule>
  </conditionalFormatting>
  <conditionalFormatting sqref="C788:D790">
    <cfRule type="cellIs" dxfId="1673" priority="991" operator="between">
      <formula>52.5</formula>
      <formula>47.5</formula>
    </cfRule>
    <cfRule type="cellIs" dxfId="1672" priority="992" operator="lessThan">
      <formula>30</formula>
    </cfRule>
    <cfRule type="cellIs" dxfId="1671" priority="993" operator="between">
      <formula>35</formula>
      <formula>30</formula>
    </cfRule>
    <cfRule type="cellIs" dxfId="1670" priority="994" operator="between">
      <formula>35</formula>
      <formula>40</formula>
    </cfRule>
    <cfRule type="cellIs" dxfId="1669" priority="995" operator="between">
      <formula>47.5</formula>
      <formula>45</formula>
    </cfRule>
    <cfRule type="cellIs" dxfId="1668" priority="996" operator="between">
      <formula>55</formula>
      <formula>52.5</formula>
    </cfRule>
    <cfRule type="cellIs" dxfId="1667" priority="997" operator="between">
      <formula>65</formula>
      <formula>60</formula>
    </cfRule>
    <cfRule type="cellIs" dxfId="1666" priority="998" operator="between">
      <formula>70</formula>
      <formula>65</formula>
    </cfRule>
    <cfRule type="cellIs" dxfId="1665" priority="999" operator="greaterThan">
      <formula>70</formula>
    </cfRule>
  </conditionalFormatting>
  <conditionalFormatting sqref="C794:D796">
    <cfRule type="cellIs" dxfId="1664" priority="982" operator="between">
      <formula>52.5</formula>
      <formula>47.5</formula>
    </cfRule>
    <cfRule type="cellIs" dxfId="1663" priority="983" operator="lessThan">
      <formula>30</formula>
    </cfRule>
    <cfRule type="cellIs" dxfId="1662" priority="984" operator="between">
      <formula>35</formula>
      <formula>30</formula>
    </cfRule>
    <cfRule type="cellIs" dxfId="1661" priority="985" operator="between">
      <formula>35</formula>
      <formula>40</formula>
    </cfRule>
    <cfRule type="cellIs" dxfId="1660" priority="986" operator="between">
      <formula>47.5</formula>
      <formula>45</formula>
    </cfRule>
    <cfRule type="cellIs" dxfId="1659" priority="987" operator="between">
      <formula>55</formula>
      <formula>52.5</formula>
    </cfRule>
    <cfRule type="cellIs" dxfId="1658" priority="988" operator="between">
      <formula>65</formula>
      <formula>60</formula>
    </cfRule>
    <cfRule type="cellIs" dxfId="1657" priority="989" operator="between">
      <formula>70</formula>
      <formula>65</formula>
    </cfRule>
    <cfRule type="cellIs" dxfId="1656" priority="990" operator="greaterThan">
      <formula>70</formula>
    </cfRule>
  </conditionalFormatting>
  <conditionalFormatting sqref="L811:L813 R811:R813 X811:X813">
    <cfRule type="cellIs" dxfId="1655" priority="946" operator="between">
      <formula>49.5</formula>
      <formula>50.5</formula>
    </cfRule>
    <cfRule type="cellIs" dxfId="1654" priority="947" operator="lessThan">
      <formula>40</formula>
    </cfRule>
    <cfRule type="cellIs" dxfId="1653" priority="948" operator="between">
      <formula>40</formula>
      <formula>42.5</formula>
    </cfRule>
    <cfRule type="cellIs" dxfId="1652" priority="949" operator="between">
      <formula>42.5</formula>
      <formula>45</formula>
    </cfRule>
    <cfRule type="cellIs" dxfId="1651" priority="950" operator="between">
      <formula>48</formula>
      <formula>49.5</formula>
    </cfRule>
    <cfRule type="cellIs" dxfId="1650" priority="951" operator="between">
      <formula>50.5</formula>
      <formula>52</formula>
    </cfRule>
    <cfRule type="cellIs" dxfId="1649" priority="952" operator="between">
      <formula>55</formula>
      <formula>57.5</formula>
    </cfRule>
    <cfRule type="cellIs" dxfId="1648" priority="953" operator="between">
      <formula>57.5</formula>
      <formula>60</formula>
    </cfRule>
    <cfRule type="cellIs" dxfId="1647" priority="954" operator="greaterThan">
      <formula>60</formula>
    </cfRule>
  </conditionalFormatting>
  <conditionalFormatting sqref="I805:J807 O805:P807 U805:V807">
    <cfRule type="cellIs" dxfId="1646" priority="964" operator="between">
      <formula>52.5</formula>
      <formula>47.5</formula>
    </cfRule>
    <cfRule type="cellIs" dxfId="1645" priority="965" operator="lessThan">
      <formula>30</formula>
    </cfRule>
    <cfRule type="cellIs" dxfId="1644" priority="966" operator="between">
      <formula>35</formula>
      <formula>30</formula>
    </cfRule>
    <cfRule type="cellIs" dxfId="1643" priority="967" operator="between">
      <formula>35</formula>
      <formula>40</formula>
    </cfRule>
    <cfRule type="cellIs" dxfId="1642" priority="968" operator="between">
      <formula>47.5</formula>
      <formula>45</formula>
    </cfRule>
    <cfRule type="cellIs" dxfId="1641" priority="969" operator="between">
      <formula>55</formula>
      <formula>52.5</formula>
    </cfRule>
    <cfRule type="cellIs" dxfId="1640" priority="970" operator="between">
      <formula>65</formula>
      <formula>60</formula>
    </cfRule>
    <cfRule type="cellIs" dxfId="1639" priority="971" operator="between">
      <formula>70</formula>
      <formula>65</formula>
    </cfRule>
    <cfRule type="cellIs" dxfId="1638" priority="972" operator="greaterThan">
      <formula>70</formula>
    </cfRule>
  </conditionalFormatting>
  <conditionalFormatting sqref="I811:J813 O811:P813 U811:V813">
    <cfRule type="cellIs" dxfId="1637" priority="955" operator="between">
      <formula>52.5</formula>
      <formula>47.5</formula>
    </cfRule>
    <cfRule type="cellIs" dxfId="1636" priority="956" operator="lessThan">
      <formula>30</formula>
    </cfRule>
    <cfRule type="cellIs" dxfId="1635" priority="957" operator="between">
      <formula>35</formula>
      <formula>30</formula>
    </cfRule>
    <cfRule type="cellIs" dxfId="1634" priority="958" operator="between">
      <formula>35</formula>
      <formula>40</formula>
    </cfRule>
    <cfRule type="cellIs" dxfId="1633" priority="959" operator="between">
      <formula>47.5</formula>
      <formula>45</formula>
    </cfRule>
    <cfRule type="cellIs" dxfId="1632" priority="960" operator="between">
      <formula>55</formula>
      <formula>52.5</formula>
    </cfRule>
    <cfRule type="cellIs" dxfId="1631" priority="961" operator="between">
      <formula>65</formula>
      <formula>60</formula>
    </cfRule>
    <cfRule type="cellIs" dxfId="1630" priority="962" operator="between">
      <formula>70</formula>
      <formula>65</formula>
    </cfRule>
    <cfRule type="cellIs" dxfId="1629" priority="963" operator="greaterThan">
      <formula>70</formula>
    </cfRule>
  </conditionalFormatting>
  <conditionalFormatting sqref="F811:F813">
    <cfRule type="cellIs" dxfId="1628" priority="919" operator="between">
      <formula>49.5</formula>
      <formula>50.5</formula>
    </cfRule>
    <cfRule type="cellIs" dxfId="1627" priority="920" operator="lessThan">
      <formula>40</formula>
    </cfRule>
    <cfRule type="cellIs" dxfId="1626" priority="921" operator="between">
      <formula>40</formula>
      <formula>42.5</formula>
    </cfRule>
    <cfRule type="cellIs" dxfId="1625" priority="922" operator="between">
      <formula>42.5</formula>
      <formula>45</formula>
    </cfRule>
    <cfRule type="cellIs" dxfId="1624" priority="923" operator="between">
      <formula>48</formula>
      <formula>49.5</formula>
    </cfRule>
    <cfRule type="cellIs" dxfId="1623" priority="924" operator="between">
      <formula>50.5</formula>
      <formula>52</formula>
    </cfRule>
    <cfRule type="cellIs" dxfId="1622" priority="925" operator="between">
      <formula>55</formula>
      <formula>57.5</formula>
    </cfRule>
    <cfRule type="cellIs" dxfId="1621" priority="926" operator="between">
      <formula>57.5</formula>
      <formula>60</formula>
    </cfRule>
    <cfRule type="cellIs" dxfId="1620" priority="927" operator="greaterThan">
      <formula>60</formula>
    </cfRule>
  </conditionalFormatting>
  <conditionalFormatting sqref="C805:D807">
    <cfRule type="cellIs" dxfId="1619" priority="937" operator="between">
      <formula>52.5</formula>
      <formula>47.5</formula>
    </cfRule>
    <cfRule type="cellIs" dxfId="1618" priority="938" operator="lessThan">
      <formula>30</formula>
    </cfRule>
    <cfRule type="cellIs" dxfId="1617" priority="939" operator="between">
      <formula>35</formula>
      <formula>30</formula>
    </cfRule>
    <cfRule type="cellIs" dxfId="1616" priority="940" operator="between">
      <formula>35</formula>
      <formula>40</formula>
    </cfRule>
    <cfRule type="cellIs" dxfId="1615" priority="941" operator="between">
      <formula>47.5</formula>
      <formula>45</formula>
    </cfRule>
    <cfRule type="cellIs" dxfId="1614" priority="942" operator="between">
      <formula>55</formula>
      <formula>52.5</formula>
    </cfRule>
    <cfRule type="cellIs" dxfId="1613" priority="943" operator="between">
      <formula>65</formula>
      <formula>60</formula>
    </cfRule>
    <cfRule type="cellIs" dxfId="1612" priority="944" operator="between">
      <formula>70</formula>
      <formula>65</formula>
    </cfRule>
    <cfRule type="cellIs" dxfId="1611" priority="945" operator="greaterThan">
      <formula>70</formula>
    </cfRule>
  </conditionalFormatting>
  <conditionalFormatting sqref="C811:D813">
    <cfRule type="cellIs" dxfId="1610" priority="928" operator="between">
      <formula>52.5</formula>
      <formula>47.5</formula>
    </cfRule>
    <cfRule type="cellIs" dxfId="1609" priority="929" operator="lessThan">
      <formula>30</formula>
    </cfRule>
    <cfRule type="cellIs" dxfId="1608" priority="930" operator="between">
      <formula>35</formula>
      <formula>30</formula>
    </cfRule>
    <cfRule type="cellIs" dxfId="1607" priority="931" operator="between">
      <formula>35</formula>
      <formula>40</formula>
    </cfRule>
    <cfRule type="cellIs" dxfId="1606" priority="932" operator="between">
      <formula>47.5</formula>
      <formula>45</formula>
    </cfRule>
    <cfRule type="cellIs" dxfId="1605" priority="933" operator="between">
      <formula>55</formula>
      <formula>52.5</formula>
    </cfRule>
    <cfRule type="cellIs" dxfId="1604" priority="934" operator="between">
      <formula>65</formula>
      <formula>60</formula>
    </cfRule>
    <cfRule type="cellIs" dxfId="1603" priority="935" operator="between">
      <formula>70</formula>
      <formula>65</formula>
    </cfRule>
    <cfRule type="cellIs" dxfId="1602" priority="936" operator="greaterThan">
      <formula>70</formula>
    </cfRule>
  </conditionalFormatting>
  <conditionalFormatting sqref="L981:L983 R981:R983 X981:X983">
    <cfRule type="cellIs" dxfId="1601" priority="352" operator="between">
      <formula>49.5</formula>
      <formula>50.5</formula>
    </cfRule>
    <cfRule type="cellIs" dxfId="1600" priority="353" operator="lessThan">
      <formula>40</formula>
    </cfRule>
    <cfRule type="cellIs" dxfId="1599" priority="354" operator="between">
      <formula>40</formula>
      <formula>42.5</formula>
    </cfRule>
    <cfRule type="cellIs" dxfId="1598" priority="355" operator="between">
      <formula>42.5</formula>
      <formula>45</formula>
    </cfRule>
    <cfRule type="cellIs" dxfId="1597" priority="356" operator="between">
      <formula>48</formula>
      <formula>49.5</formula>
    </cfRule>
    <cfRule type="cellIs" dxfId="1596" priority="357" operator="between">
      <formula>50.5</formula>
      <formula>52</formula>
    </cfRule>
    <cfRule type="cellIs" dxfId="1595" priority="358" operator="between">
      <formula>55</formula>
      <formula>57.5</formula>
    </cfRule>
    <cfRule type="cellIs" dxfId="1594" priority="359" operator="between">
      <formula>57.5</formula>
      <formula>60</formula>
    </cfRule>
    <cfRule type="cellIs" dxfId="1593" priority="360" operator="greaterThan">
      <formula>60</formula>
    </cfRule>
  </conditionalFormatting>
  <conditionalFormatting sqref="I975:J977 O975:P977 U975:V977">
    <cfRule type="cellIs" dxfId="1592" priority="370" operator="between">
      <formula>52.5</formula>
      <formula>47.5</formula>
    </cfRule>
    <cfRule type="cellIs" dxfId="1591" priority="371" operator="lessThan">
      <formula>30</formula>
    </cfRule>
    <cfRule type="cellIs" dxfId="1590" priority="372" operator="between">
      <formula>35</formula>
      <formula>30</formula>
    </cfRule>
    <cfRule type="cellIs" dxfId="1589" priority="373" operator="between">
      <formula>35</formula>
      <formula>40</formula>
    </cfRule>
    <cfRule type="cellIs" dxfId="1588" priority="374" operator="between">
      <formula>47.5</formula>
      <formula>45</formula>
    </cfRule>
    <cfRule type="cellIs" dxfId="1587" priority="375" operator="between">
      <formula>55</formula>
      <formula>52.5</formula>
    </cfRule>
    <cfRule type="cellIs" dxfId="1586" priority="376" operator="between">
      <formula>65</formula>
      <formula>60</formula>
    </cfRule>
    <cfRule type="cellIs" dxfId="1585" priority="377" operator="between">
      <formula>70</formula>
      <formula>65</formula>
    </cfRule>
    <cfRule type="cellIs" dxfId="1584" priority="378" operator="greaterThan">
      <formula>70</formula>
    </cfRule>
  </conditionalFormatting>
  <conditionalFormatting sqref="I981:J983 O981:P983 U981:V983">
    <cfRule type="cellIs" dxfId="1583" priority="361" operator="between">
      <formula>52.5</formula>
      <formula>47.5</formula>
    </cfRule>
    <cfRule type="cellIs" dxfId="1582" priority="362" operator="lessThan">
      <formula>30</formula>
    </cfRule>
    <cfRule type="cellIs" dxfId="1581" priority="363" operator="between">
      <formula>35</formula>
      <formula>30</formula>
    </cfRule>
    <cfRule type="cellIs" dxfId="1580" priority="364" operator="between">
      <formula>35</formula>
      <formula>40</formula>
    </cfRule>
    <cfRule type="cellIs" dxfId="1579" priority="365" operator="between">
      <formula>47.5</formula>
      <formula>45</formula>
    </cfRule>
    <cfRule type="cellIs" dxfId="1578" priority="366" operator="between">
      <formula>55</formula>
      <formula>52.5</formula>
    </cfRule>
    <cfRule type="cellIs" dxfId="1577" priority="367" operator="between">
      <formula>65</formula>
      <formula>60</formula>
    </cfRule>
    <cfRule type="cellIs" dxfId="1576" priority="368" operator="between">
      <formula>70</formula>
      <formula>65</formula>
    </cfRule>
    <cfRule type="cellIs" dxfId="1575" priority="369" operator="greaterThan">
      <formula>70</formula>
    </cfRule>
  </conditionalFormatting>
  <conditionalFormatting sqref="F981:F983">
    <cfRule type="cellIs" dxfId="1574" priority="325" operator="between">
      <formula>49.5</formula>
      <formula>50.5</formula>
    </cfRule>
    <cfRule type="cellIs" dxfId="1573" priority="326" operator="lessThan">
      <formula>40</formula>
    </cfRule>
    <cfRule type="cellIs" dxfId="1572" priority="327" operator="between">
      <formula>40</formula>
      <formula>42.5</formula>
    </cfRule>
    <cfRule type="cellIs" dxfId="1571" priority="328" operator="between">
      <formula>42.5</formula>
      <formula>45</formula>
    </cfRule>
    <cfRule type="cellIs" dxfId="1570" priority="329" operator="between">
      <formula>48</formula>
      <formula>49.5</formula>
    </cfRule>
    <cfRule type="cellIs" dxfId="1569" priority="330" operator="between">
      <formula>50.5</formula>
      <formula>52</formula>
    </cfRule>
    <cfRule type="cellIs" dxfId="1568" priority="331" operator="between">
      <formula>55</formula>
      <formula>57.5</formula>
    </cfRule>
    <cfRule type="cellIs" dxfId="1567" priority="332" operator="between">
      <formula>57.5</formula>
      <formula>60</formula>
    </cfRule>
    <cfRule type="cellIs" dxfId="1566" priority="333" operator="greaterThan">
      <formula>60</formula>
    </cfRule>
  </conditionalFormatting>
  <conditionalFormatting sqref="C975:D977">
    <cfRule type="cellIs" dxfId="1565" priority="343" operator="between">
      <formula>52.5</formula>
      <formula>47.5</formula>
    </cfRule>
    <cfRule type="cellIs" dxfId="1564" priority="344" operator="lessThan">
      <formula>30</formula>
    </cfRule>
    <cfRule type="cellIs" dxfId="1563" priority="345" operator="between">
      <formula>35</formula>
      <formula>30</formula>
    </cfRule>
    <cfRule type="cellIs" dxfId="1562" priority="346" operator="between">
      <formula>35</formula>
      <formula>40</formula>
    </cfRule>
    <cfRule type="cellIs" dxfId="1561" priority="347" operator="between">
      <formula>47.5</formula>
      <formula>45</formula>
    </cfRule>
    <cfRule type="cellIs" dxfId="1560" priority="348" operator="between">
      <formula>55</formula>
      <formula>52.5</formula>
    </cfRule>
    <cfRule type="cellIs" dxfId="1559" priority="349" operator="between">
      <formula>65</formula>
      <formula>60</formula>
    </cfRule>
    <cfRule type="cellIs" dxfId="1558" priority="350" operator="between">
      <formula>70</formula>
      <formula>65</formula>
    </cfRule>
    <cfRule type="cellIs" dxfId="1557" priority="351" operator="greaterThan">
      <formula>70</formula>
    </cfRule>
  </conditionalFormatting>
  <conditionalFormatting sqref="C981:D983">
    <cfRule type="cellIs" dxfId="1556" priority="334" operator="between">
      <formula>52.5</formula>
      <formula>47.5</formula>
    </cfRule>
    <cfRule type="cellIs" dxfId="1555" priority="335" operator="lessThan">
      <formula>30</formula>
    </cfRule>
    <cfRule type="cellIs" dxfId="1554" priority="336" operator="between">
      <formula>35</formula>
      <formula>30</formula>
    </cfRule>
    <cfRule type="cellIs" dxfId="1553" priority="337" operator="between">
      <formula>35</formula>
      <formula>40</formula>
    </cfRule>
    <cfRule type="cellIs" dxfId="1552" priority="338" operator="between">
      <formula>47.5</formula>
      <formula>45</formula>
    </cfRule>
    <cfRule type="cellIs" dxfId="1551" priority="339" operator="between">
      <formula>55</formula>
      <formula>52.5</formula>
    </cfRule>
    <cfRule type="cellIs" dxfId="1550" priority="340" operator="between">
      <formula>65</formula>
      <formula>60</formula>
    </cfRule>
    <cfRule type="cellIs" dxfId="1549" priority="341" operator="between">
      <formula>70</formula>
      <formula>65</formula>
    </cfRule>
    <cfRule type="cellIs" dxfId="1548" priority="342" operator="greaterThan">
      <formula>70</formula>
    </cfRule>
  </conditionalFormatting>
  <conditionalFormatting sqref="L845:L847 R845:R847 X845:X847">
    <cfRule type="cellIs" dxfId="1547" priority="838" operator="between">
      <formula>49.5</formula>
      <formula>50.5</formula>
    </cfRule>
    <cfRule type="cellIs" dxfId="1546" priority="839" operator="lessThan">
      <formula>40</formula>
    </cfRule>
    <cfRule type="cellIs" dxfId="1545" priority="840" operator="between">
      <formula>40</formula>
      <formula>42.5</formula>
    </cfRule>
    <cfRule type="cellIs" dxfId="1544" priority="841" operator="between">
      <formula>42.5</formula>
      <formula>45</formula>
    </cfRule>
    <cfRule type="cellIs" dxfId="1543" priority="842" operator="between">
      <formula>48</formula>
      <formula>49.5</formula>
    </cfRule>
    <cfRule type="cellIs" dxfId="1542" priority="843" operator="between">
      <formula>50.5</formula>
      <formula>52</formula>
    </cfRule>
    <cfRule type="cellIs" dxfId="1541" priority="844" operator="between">
      <formula>55</formula>
      <formula>57.5</formula>
    </cfRule>
    <cfRule type="cellIs" dxfId="1540" priority="845" operator="between">
      <formula>57.5</formula>
      <formula>60</formula>
    </cfRule>
    <cfRule type="cellIs" dxfId="1539" priority="846" operator="greaterThan">
      <formula>60</formula>
    </cfRule>
  </conditionalFormatting>
  <conditionalFormatting sqref="I839:J841 O839:P841 U839:V841">
    <cfRule type="cellIs" dxfId="1538" priority="856" operator="between">
      <formula>52.5</formula>
      <formula>47.5</formula>
    </cfRule>
    <cfRule type="cellIs" dxfId="1537" priority="857" operator="lessThan">
      <formula>30</formula>
    </cfRule>
    <cfRule type="cellIs" dxfId="1536" priority="858" operator="between">
      <formula>35</formula>
      <formula>30</formula>
    </cfRule>
    <cfRule type="cellIs" dxfId="1535" priority="859" operator="between">
      <formula>35</formula>
      <formula>40</formula>
    </cfRule>
    <cfRule type="cellIs" dxfId="1534" priority="860" operator="between">
      <formula>47.5</formula>
      <formula>45</formula>
    </cfRule>
    <cfRule type="cellIs" dxfId="1533" priority="861" operator="between">
      <formula>55</formula>
      <formula>52.5</formula>
    </cfRule>
    <cfRule type="cellIs" dxfId="1532" priority="862" operator="between">
      <formula>65</formula>
      <formula>60</formula>
    </cfRule>
    <cfRule type="cellIs" dxfId="1531" priority="863" operator="between">
      <formula>70</formula>
      <formula>65</formula>
    </cfRule>
    <cfRule type="cellIs" dxfId="1530" priority="864" operator="greaterThan">
      <formula>70</formula>
    </cfRule>
  </conditionalFormatting>
  <conditionalFormatting sqref="I845:J847 O845:P847 U845:V847">
    <cfRule type="cellIs" dxfId="1529" priority="847" operator="between">
      <formula>52.5</formula>
      <formula>47.5</formula>
    </cfRule>
    <cfRule type="cellIs" dxfId="1528" priority="848" operator="lessThan">
      <formula>30</formula>
    </cfRule>
    <cfRule type="cellIs" dxfId="1527" priority="849" operator="between">
      <formula>35</formula>
      <formula>30</formula>
    </cfRule>
    <cfRule type="cellIs" dxfId="1526" priority="850" operator="between">
      <formula>35</formula>
      <formula>40</formula>
    </cfRule>
    <cfRule type="cellIs" dxfId="1525" priority="851" operator="between">
      <formula>47.5</formula>
      <formula>45</formula>
    </cfRule>
    <cfRule type="cellIs" dxfId="1524" priority="852" operator="between">
      <formula>55</formula>
      <formula>52.5</formula>
    </cfRule>
    <cfRule type="cellIs" dxfId="1523" priority="853" operator="between">
      <formula>65</formula>
      <formula>60</formula>
    </cfRule>
    <cfRule type="cellIs" dxfId="1522" priority="854" operator="between">
      <formula>70</formula>
      <formula>65</formula>
    </cfRule>
    <cfRule type="cellIs" dxfId="1521" priority="855" operator="greaterThan">
      <formula>70</formula>
    </cfRule>
  </conditionalFormatting>
  <conditionalFormatting sqref="F845:F847">
    <cfRule type="cellIs" dxfId="1520" priority="811" operator="between">
      <formula>49.5</formula>
      <formula>50.5</formula>
    </cfRule>
    <cfRule type="cellIs" dxfId="1519" priority="812" operator="lessThan">
      <formula>40</formula>
    </cfRule>
    <cfRule type="cellIs" dxfId="1518" priority="813" operator="between">
      <formula>40</formula>
      <formula>42.5</formula>
    </cfRule>
    <cfRule type="cellIs" dxfId="1517" priority="814" operator="between">
      <formula>42.5</formula>
      <formula>45</formula>
    </cfRule>
    <cfRule type="cellIs" dxfId="1516" priority="815" operator="between">
      <formula>48</formula>
      <formula>49.5</formula>
    </cfRule>
    <cfRule type="cellIs" dxfId="1515" priority="816" operator="between">
      <formula>50.5</formula>
      <formula>52</formula>
    </cfRule>
    <cfRule type="cellIs" dxfId="1514" priority="817" operator="between">
      <formula>55</formula>
      <formula>57.5</formula>
    </cfRule>
    <cfRule type="cellIs" dxfId="1513" priority="818" operator="between">
      <formula>57.5</formula>
      <formula>60</formula>
    </cfRule>
    <cfRule type="cellIs" dxfId="1512" priority="819" operator="greaterThan">
      <formula>60</formula>
    </cfRule>
  </conditionalFormatting>
  <conditionalFormatting sqref="C839:D841">
    <cfRule type="cellIs" dxfId="1511" priority="829" operator="between">
      <formula>52.5</formula>
      <formula>47.5</formula>
    </cfRule>
    <cfRule type="cellIs" dxfId="1510" priority="830" operator="lessThan">
      <formula>30</formula>
    </cfRule>
    <cfRule type="cellIs" dxfId="1509" priority="831" operator="between">
      <formula>35</formula>
      <formula>30</formula>
    </cfRule>
    <cfRule type="cellIs" dxfId="1508" priority="832" operator="between">
      <formula>35</formula>
      <formula>40</formula>
    </cfRule>
    <cfRule type="cellIs" dxfId="1507" priority="833" operator="between">
      <formula>47.5</formula>
      <formula>45</formula>
    </cfRule>
    <cfRule type="cellIs" dxfId="1506" priority="834" operator="between">
      <formula>55</formula>
      <formula>52.5</formula>
    </cfRule>
    <cfRule type="cellIs" dxfId="1505" priority="835" operator="between">
      <formula>65</formula>
      <formula>60</formula>
    </cfRule>
    <cfRule type="cellIs" dxfId="1504" priority="836" operator="between">
      <formula>70</formula>
      <formula>65</formula>
    </cfRule>
    <cfRule type="cellIs" dxfId="1503" priority="837" operator="greaterThan">
      <formula>70</formula>
    </cfRule>
  </conditionalFormatting>
  <conditionalFormatting sqref="C845:D847">
    <cfRule type="cellIs" dxfId="1502" priority="820" operator="between">
      <formula>52.5</formula>
      <formula>47.5</formula>
    </cfRule>
    <cfRule type="cellIs" dxfId="1501" priority="821" operator="lessThan">
      <formula>30</formula>
    </cfRule>
    <cfRule type="cellIs" dxfId="1500" priority="822" operator="between">
      <formula>35</formula>
      <formula>30</formula>
    </cfRule>
    <cfRule type="cellIs" dxfId="1499" priority="823" operator="between">
      <formula>35</formula>
      <formula>40</formula>
    </cfRule>
    <cfRule type="cellIs" dxfId="1498" priority="824" operator="between">
      <formula>47.5</formula>
      <formula>45</formula>
    </cfRule>
    <cfRule type="cellIs" dxfId="1497" priority="825" operator="between">
      <formula>55</formula>
      <formula>52.5</formula>
    </cfRule>
    <cfRule type="cellIs" dxfId="1496" priority="826" operator="between">
      <formula>65</formula>
      <formula>60</formula>
    </cfRule>
    <cfRule type="cellIs" dxfId="1495" priority="827" operator="between">
      <formula>70</formula>
      <formula>65</formula>
    </cfRule>
    <cfRule type="cellIs" dxfId="1494" priority="828" operator="greaterThan">
      <formula>70</formula>
    </cfRule>
  </conditionalFormatting>
  <conditionalFormatting sqref="L862:L864 R862:R864 X862:X864">
    <cfRule type="cellIs" dxfId="1493" priority="784" operator="between">
      <formula>49.5</formula>
      <formula>50.5</formula>
    </cfRule>
    <cfRule type="cellIs" dxfId="1492" priority="785" operator="lessThan">
      <formula>40</formula>
    </cfRule>
    <cfRule type="cellIs" dxfId="1491" priority="786" operator="between">
      <formula>40</formula>
      <formula>42.5</formula>
    </cfRule>
    <cfRule type="cellIs" dxfId="1490" priority="787" operator="between">
      <formula>42.5</formula>
      <formula>45</formula>
    </cfRule>
    <cfRule type="cellIs" dxfId="1489" priority="788" operator="between">
      <formula>48</formula>
      <formula>49.5</formula>
    </cfRule>
    <cfRule type="cellIs" dxfId="1488" priority="789" operator="between">
      <formula>50.5</formula>
      <formula>52</formula>
    </cfRule>
    <cfRule type="cellIs" dxfId="1487" priority="790" operator="between">
      <formula>55</formula>
      <formula>57.5</formula>
    </cfRule>
    <cfRule type="cellIs" dxfId="1486" priority="791" operator="between">
      <formula>57.5</formula>
      <formula>60</formula>
    </cfRule>
    <cfRule type="cellIs" dxfId="1485" priority="792" operator="greaterThan">
      <formula>60</formula>
    </cfRule>
  </conditionalFormatting>
  <conditionalFormatting sqref="I856:J858 O856:P858 U856:V858">
    <cfRule type="cellIs" dxfId="1484" priority="802" operator="between">
      <formula>52.5</formula>
      <formula>47.5</formula>
    </cfRule>
    <cfRule type="cellIs" dxfId="1483" priority="803" operator="lessThan">
      <formula>30</formula>
    </cfRule>
    <cfRule type="cellIs" dxfId="1482" priority="804" operator="between">
      <formula>35</formula>
      <formula>30</formula>
    </cfRule>
    <cfRule type="cellIs" dxfId="1481" priority="805" operator="between">
      <formula>35</formula>
      <formula>40</formula>
    </cfRule>
    <cfRule type="cellIs" dxfId="1480" priority="806" operator="between">
      <formula>47.5</formula>
      <formula>45</formula>
    </cfRule>
    <cfRule type="cellIs" dxfId="1479" priority="807" operator="between">
      <formula>55</formula>
      <formula>52.5</formula>
    </cfRule>
    <cfRule type="cellIs" dxfId="1478" priority="808" operator="between">
      <formula>65</formula>
      <formula>60</formula>
    </cfRule>
    <cfRule type="cellIs" dxfId="1477" priority="809" operator="between">
      <formula>70</formula>
      <formula>65</formula>
    </cfRule>
    <cfRule type="cellIs" dxfId="1476" priority="810" operator="greaterThan">
      <formula>70</formula>
    </cfRule>
  </conditionalFormatting>
  <conditionalFormatting sqref="I862:J864 O862:P864 U862:V864">
    <cfRule type="cellIs" dxfId="1475" priority="793" operator="between">
      <formula>52.5</formula>
      <formula>47.5</formula>
    </cfRule>
    <cfRule type="cellIs" dxfId="1474" priority="794" operator="lessThan">
      <formula>30</formula>
    </cfRule>
    <cfRule type="cellIs" dxfId="1473" priority="795" operator="between">
      <formula>35</formula>
      <formula>30</formula>
    </cfRule>
    <cfRule type="cellIs" dxfId="1472" priority="796" operator="between">
      <formula>35</formula>
      <formula>40</formula>
    </cfRule>
    <cfRule type="cellIs" dxfId="1471" priority="797" operator="between">
      <formula>47.5</formula>
      <formula>45</formula>
    </cfRule>
    <cfRule type="cellIs" dxfId="1470" priority="798" operator="between">
      <formula>55</formula>
      <formula>52.5</formula>
    </cfRule>
    <cfRule type="cellIs" dxfId="1469" priority="799" operator="between">
      <formula>65</formula>
      <formula>60</formula>
    </cfRule>
    <cfRule type="cellIs" dxfId="1468" priority="800" operator="between">
      <formula>70</formula>
      <formula>65</formula>
    </cfRule>
    <cfRule type="cellIs" dxfId="1467" priority="801" operator="greaterThan">
      <formula>70</formula>
    </cfRule>
  </conditionalFormatting>
  <conditionalFormatting sqref="F862:F864">
    <cfRule type="cellIs" dxfId="1466" priority="757" operator="between">
      <formula>49.5</formula>
      <formula>50.5</formula>
    </cfRule>
    <cfRule type="cellIs" dxfId="1465" priority="758" operator="lessThan">
      <formula>40</formula>
    </cfRule>
    <cfRule type="cellIs" dxfId="1464" priority="759" operator="between">
      <formula>40</formula>
      <formula>42.5</formula>
    </cfRule>
    <cfRule type="cellIs" dxfId="1463" priority="760" operator="between">
      <formula>42.5</formula>
      <formula>45</formula>
    </cfRule>
    <cfRule type="cellIs" dxfId="1462" priority="761" operator="between">
      <formula>48</formula>
      <formula>49.5</formula>
    </cfRule>
    <cfRule type="cellIs" dxfId="1461" priority="762" operator="between">
      <formula>50.5</formula>
      <formula>52</formula>
    </cfRule>
    <cfRule type="cellIs" dxfId="1460" priority="763" operator="between">
      <formula>55</formula>
      <formula>57.5</formula>
    </cfRule>
    <cfRule type="cellIs" dxfId="1459" priority="764" operator="between">
      <formula>57.5</formula>
      <formula>60</formula>
    </cfRule>
    <cfRule type="cellIs" dxfId="1458" priority="765" operator="greaterThan">
      <formula>60</formula>
    </cfRule>
  </conditionalFormatting>
  <conditionalFormatting sqref="C856:D858">
    <cfRule type="cellIs" dxfId="1457" priority="775" operator="between">
      <formula>52.5</formula>
      <formula>47.5</formula>
    </cfRule>
    <cfRule type="cellIs" dxfId="1456" priority="776" operator="lessThan">
      <formula>30</formula>
    </cfRule>
    <cfRule type="cellIs" dxfId="1455" priority="777" operator="between">
      <formula>35</formula>
      <formula>30</formula>
    </cfRule>
    <cfRule type="cellIs" dxfId="1454" priority="778" operator="between">
      <formula>35</formula>
      <formula>40</formula>
    </cfRule>
    <cfRule type="cellIs" dxfId="1453" priority="779" operator="between">
      <formula>47.5</formula>
      <formula>45</formula>
    </cfRule>
    <cfRule type="cellIs" dxfId="1452" priority="780" operator="between">
      <formula>55</formula>
      <formula>52.5</formula>
    </cfRule>
    <cfRule type="cellIs" dxfId="1451" priority="781" operator="between">
      <formula>65</formula>
      <formula>60</formula>
    </cfRule>
    <cfRule type="cellIs" dxfId="1450" priority="782" operator="between">
      <formula>70</formula>
      <formula>65</formula>
    </cfRule>
    <cfRule type="cellIs" dxfId="1449" priority="783" operator="greaterThan">
      <formula>70</formula>
    </cfRule>
  </conditionalFormatting>
  <conditionalFormatting sqref="C862:D864">
    <cfRule type="cellIs" dxfId="1448" priority="766" operator="between">
      <formula>52.5</formula>
      <formula>47.5</formula>
    </cfRule>
    <cfRule type="cellIs" dxfId="1447" priority="767" operator="lessThan">
      <formula>30</formula>
    </cfRule>
    <cfRule type="cellIs" dxfId="1446" priority="768" operator="between">
      <formula>35</formula>
      <formula>30</formula>
    </cfRule>
    <cfRule type="cellIs" dxfId="1445" priority="769" operator="between">
      <formula>35</formula>
      <formula>40</formula>
    </cfRule>
    <cfRule type="cellIs" dxfId="1444" priority="770" operator="between">
      <formula>47.5</formula>
      <formula>45</formula>
    </cfRule>
    <cfRule type="cellIs" dxfId="1443" priority="771" operator="between">
      <formula>55</formula>
      <formula>52.5</formula>
    </cfRule>
    <cfRule type="cellIs" dxfId="1442" priority="772" operator="between">
      <formula>65</formula>
      <formula>60</formula>
    </cfRule>
    <cfRule type="cellIs" dxfId="1441" priority="773" operator="between">
      <formula>70</formula>
      <formula>65</formula>
    </cfRule>
    <cfRule type="cellIs" dxfId="1440" priority="774" operator="greaterThan">
      <formula>70</formula>
    </cfRule>
  </conditionalFormatting>
  <conditionalFormatting sqref="L879:L881 R879:R881 X879:X881">
    <cfRule type="cellIs" dxfId="1439" priority="730" operator="between">
      <formula>49.5</formula>
      <formula>50.5</formula>
    </cfRule>
    <cfRule type="cellIs" dxfId="1438" priority="731" operator="lessThan">
      <formula>40</formula>
    </cfRule>
    <cfRule type="cellIs" dxfId="1437" priority="732" operator="between">
      <formula>40</formula>
      <formula>42.5</formula>
    </cfRule>
    <cfRule type="cellIs" dxfId="1436" priority="733" operator="between">
      <formula>42.5</formula>
      <formula>45</formula>
    </cfRule>
    <cfRule type="cellIs" dxfId="1435" priority="734" operator="between">
      <formula>48</formula>
      <formula>49.5</formula>
    </cfRule>
    <cfRule type="cellIs" dxfId="1434" priority="735" operator="between">
      <formula>50.5</formula>
      <formula>52</formula>
    </cfRule>
    <cfRule type="cellIs" dxfId="1433" priority="736" operator="between">
      <formula>55</formula>
      <formula>57.5</formula>
    </cfRule>
    <cfRule type="cellIs" dxfId="1432" priority="737" operator="between">
      <formula>57.5</formula>
      <formula>60</formula>
    </cfRule>
    <cfRule type="cellIs" dxfId="1431" priority="738" operator="greaterThan">
      <formula>60</formula>
    </cfRule>
  </conditionalFormatting>
  <conditionalFormatting sqref="I873:J875 O873:P875 U873:V875">
    <cfRule type="cellIs" dxfId="1430" priority="748" operator="between">
      <formula>52.5</formula>
      <formula>47.5</formula>
    </cfRule>
    <cfRule type="cellIs" dxfId="1429" priority="749" operator="lessThan">
      <formula>30</formula>
    </cfRule>
    <cfRule type="cellIs" dxfId="1428" priority="750" operator="between">
      <formula>35</formula>
      <formula>30</formula>
    </cfRule>
    <cfRule type="cellIs" dxfId="1427" priority="751" operator="between">
      <formula>35</formula>
      <formula>40</formula>
    </cfRule>
    <cfRule type="cellIs" dxfId="1426" priority="752" operator="between">
      <formula>47.5</formula>
      <formula>45</formula>
    </cfRule>
    <cfRule type="cellIs" dxfId="1425" priority="753" operator="between">
      <formula>55</formula>
      <formula>52.5</formula>
    </cfRule>
    <cfRule type="cellIs" dxfId="1424" priority="754" operator="between">
      <formula>65</formula>
      <formula>60</formula>
    </cfRule>
    <cfRule type="cellIs" dxfId="1423" priority="755" operator="between">
      <formula>70</formula>
      <formula>65</formula>
    </cfRule>
    <cfRule type="cellIs" dxfId="1422" priority="756" operator="greaterThan">
      <formula>70</formula>
    </cfRule>
  </conditionalFormatting>
  <conditionalFormatting sqref="I879:J881 O879:P881 U879:V881">
    <cfRule type="cellIs" dxfId="1421" priority="739" operator="between">
      <formula>52.5</formula>
      <formula>47.5</formula>
    </cfRule>
    <cfRule type="cellIs" dxfId="1420" priority="740" operator="lessThan">
      <formula>30</formula>
    </cfRule>
    <cfRule type="cellIs" dxfId="1419" priority="741" operator="between">
      <formula>35</formula>
      <formula>30</formula>
    </cfRule>
    <cfRule type="cellIs" dxfId="1418" priority="742" operator="between">
      <formula>35</formula>
      <formula>40</formula>
    </cfRule>
    <cfRule type="cellIs" dxfId="1417" priority="743" operator="between">
      <formula>47.5</formula>
      <formula>45</formula>
    </cfRule>
    <cfRule type="cellIs" dxfId="1416" priority="744" operator="between">
      <formula>55</formula>
      <formula>52.5</formula>
    </cfRule>
    <cfRule type="cellIs" dxfId="1415" priority="745" operator="between">
      <formula>65</formula>
      <formula>60</formula>
    </cfRule>
    <cfRule type="cellIs" dxfId="1414" priority="746" operator="between">
      <formula>70</formula>
      <formula>65</formula>
    </cfRule>
    <cfRule type="cellIs" dxfId="1413" priority="747" operator="greaterThan">
      <formula>70</formula>
    </cfRule>
  </conditionalFormatting>
  <conditionalFormatting sqref="F879:F881">
    <cfRule type="cellIs" dxfId="1412" priority="703" operator="between">
      <formula>49.5</formula>
      <formula>50.5</formula>
    </cfRule>
    <cfRule type="cellIs" dxfId="1411" priority="704" operator="lessThan">
      <formula>40</formula>
    </cfRule>
    <cfRule type="cellIs" dxfId="1410" priority="705" operator="between">
      <formula>40</formula>
      <formula>42.5</formula>
    </cfRule>
    <cfRule type="cellIs" dxfId="1409" priority="706" operator="between">
      <formula>42.5</formula>
      <formula>45</formula>
    </cfRule>
    <cfRule type="cellIs" dxfId="1408" priority="707" operator="between">
      <formula>48</formula>
      <formula>49.5</formula>
    </cfRule>
    <cfRule type="cellIs" dxfId="1407" priority="708" operator="between">
      <formula>50.5</formula>
      <formula>52</formula>
    </cfRule>
    <cfRule type="cellIs" dxfId="1406" priority="709" operator="between">
      <formula>55</formula>
      <formula>57.5</formula>
    </cfRule>
    <cfRule type="cellIs" dxfId="1405" priority="710" operator="between">
      <formula>57.5</formula>
      <formula>60</formula>
    </cfRule>
    <cfRule type="cellIs" dxfId="1404" priority="711" operator="greaterThan">
      <formula>60</formula>
    </cfRule>
  </conditionalFormatting>
  <conditionalFormatting sqref="C873:D875">
    <cfRule type="cellIs" dxfId="1403" priority="721" operator="between">
      <formula>52.5</formula>
      <formula>47.5</formula>
    </cfRule>
    <cfRule type="cellIs" dxfId="1402" priority="722" operator="lessThan">
      <formula>30</formula>
    </cfRule>
    <cfRule type="cellIs" dxfId="1401" priority="723" operator="between">
      <formula>35</formula>
      <formula>30</formula>
    </cfRule>
    <cfRule type="cellIs" dxfId="1400" priority="724" operator="between">
      <formula>35</formula>
      <formula>40</formula>
    </cfRule>
    <cfRule type="cellIs" dxfId="1399" priority="725" operator="between">
      <formula>47.5</formula>
      <formula>45</formula>
    </cfRule>
    <cfRule type="cellIs" dxfId="1398" priority="726" operator="between">
      <formula>55</formula>
      <formula>52.5</formula>
    </cfRule>
    <cfRule type="cellIs" dxfId="1397" priority="727" operator="between">
      <formula>65</formula>
      <formula>60</formula>
    </cfRule>
    <cfRule type="cellIs" dxfId="1396" priority="728" operator="between">
      <formula>70</formula>
      <formula>65</formula>
    </cfRule>
    <cfRule type="cellIs" dxfId="1395" priority="729" operator="greaterThan">
      <formula>70</formula>
    </cfRule>
  </conditionalFormatting>
  <conditionalFormatting sqref="C879:D881">
    <cfRule type="cellIs" dxfId="1394" priority="712" operator="between">
      <formula>52.5</formula>
      <formula>47.5</formula>
    </cfRule>
    <cfRule type="cellIs" dxfId="1393" priority="713" operator="lessThan">
      <formula>30</formula>
    </cfRule>
    <cfRule type="cellIs" dxfId="1392" priority="714" operator="between">
      <formula>35</formula>
      <formula>30</formula>
    </cfRule>
    <cfRule type="cellIs" dxfId="1391" priority="715" operator="between">
      <formula>35</formula>
      <formula>40</formula>
    </cfRule>
    <cfRule type="cellIs" dxfId="1390" priority="716" operator="between">
      <formula>47.5</formula>
      <formula>45</formula>
    </cfRule>
    <cfRule type="cellIs" dxfId="1389" priority="717" operator="between">
      <formula>55</formula>
      <formula>52.5</formula>
    </cfRule>
    <cfRule type="cellIs" dxfId="1388" priority="718" operator="between">
      <formula>65</formula>
      <formula>60</formula>
    </cfRule>
    <cfRule type="cellIs" dxfId="1387" priority="719" operator="between">
      <formula>70</formula>
      <formula>65</formula>
    </cfRule>
    <cfRule type="cellIs" dxfId="1386" priority="720" operator="greaterThan">
      <formula>70</formula>
    </cfRule>
  </conditionalFormatting>
  <conditionalFormatting sqref="C822:D824">
    <cfRule type="cellIs" dxfId="1385" priority="694" operator="between">
      <formula>52.5</formula>
      <formula>47.5</formula>
    </cfRule>
    <cfRule type="cellIs" dxfId="1384" priority="695" operator="lessThan">
      <formula>30</formula>
    </cfRule>
    <cfRule type="cellIs" dxfId="1383" priority="696" operator="between">
      <formula>35</formula>
      <formula>30</formula>
    </cfRule>
    <cfRule type="cellIs" dxfId="1382" priority="697" operator="between">
      <formula>35</formula>
      <formula>40</formula>
    </cfRule>
    <cfRule type="cellIs" dxfId="1381" priority="698" operator="between">
      <formula>47.5</formula>
      <formula>45</formula>
    </cfRule>
    <cfRule type="cellIs" dxfId="1380" priority="699" operator="between">
      <formula>55</formula>
      <formula>52.5</formula>
    </cfRule>
    <cfRule type="cellIs" dxfId="1379" priority="700" operator="between">
      <formula>65</formula>
      <formula>60</formula>
    </cfRule>
    <cfRule type="cellIs" dxfId="1378" priority="701" operator="between">
      <formula>70</formula>
      <formula>65</formula>
    </cfRule>
    <cfRule type="cellIs" dxfId="1377" priority="702" operator="greaterThan">
      <formula>70</formula>
    </cfRule>
  </conditionalFormatting>
  <conditionalFormatting sqref="C828:D830">
    <cfRule type="cellIs" dxfId="1376" priority="685" operator="between">
      <formula>52.5</formula>
      <formula>47.5</formula>
    </cfRule>
    <cfRule type="cellIs" dxfId="1375" priority="686" operator="lessThan">
      <formula>30</formula>
    </cfRule>
    <cfRule type="cellIs" dxfId="1374" priority="687" operator="between">
      <formula>35</formula>
      <formula>30</formula>
    </cfRule>
    <cfRule type="cellIs" dxfId="1373" priority="688" operator="between">
      <formula>35</formula>
      <formula>40</formula>
    </cfRule>
    <cfRule type="cellIs" dxfId="1372" priority="689" operator="between">
      <formula>47.5</formula>
      <formula>45</formula>
    </cfRule>
    <cfRule type="cellIs" dxfId="1371" priority="690" operator="between">
      <formula>55</formula>
      <formula>52.5</formula>
    </cfRule>
    <cfRule type="cellIs" dxfId="1370" priority="691" operator="between">
      <formula>65</formula>
      <formula>60</formula>
    </cfRule>
    <cfRule type="cellIs" dxfId="1369" priority="692" operator="between">
      <formula>70</formula>
      <formula>65</formula>
    </cfRule>
    <cfRule type="cellIs" dxfId="1368" priority="693" operator="greaterThan">
      <formula>70</formula>
    </cfRule>
  </conditionalFormatting>
  <conditionalFormatting sqref="F828:F830">
    <cfRule type="cellIs" dxfId="1367" priority="676" operator="between">
      <formula>49.5</formula>
      <formula>50.5</formula>
    </cfRule>
    <cfRule type="cellIs" dxfId="1366" priority="677" operator="lessThan">
      <formula>40</formula>
    </cfRule>
    <cfRule type="cellIs" dxfId="1365" priority="678" operator="between">
      <formula>40</formula>
      <formula>42.5</formula>
    </cfRule>
    <cfRule type="cellIs" dxfId="1364" priority="679" operator="between">
      <formula>42.5</formula>
      <formula>45</formula>
    </cfRule>
    <cfRule type="cellIs" dxfId="1363" priority="680" operator="between">
      <formula>48</formula>
      <formula>49.5</formula>
    </cfRule>
    <cfRule type="cellIs" dxfId="1362" priority="681" operator="between">
      <formula>50.5</formula>
      <formula>52</formula>
    </cfRule>
    <cfRule type="cellIs" dxfId="1361" priority="682" operator="between">
      <formula>55</formula>
      <formula>57.5</formula>
    </cfRule>
    <cfRule type="cellIs" dxfId="1360" priority="683" operator="between">
      <formula>57.5</formula>
      <formula>60</formula>
    </cfRule>
    <cfRule type="cellIs" dxfId="1359" priority="684" operator="greaterThan">
      <formula>60</formula>
    </cfRule>
  </conditionalFormatting>
  <conditionalFormatting sqref="I822:J824 O822:P824 U822:V824">
    <cfRule type="cellIs" dxfId="1358" priority="667" operator="between">
      <formula>52.5</formula>
      <formula>47.5</formula>
    </cfRule>
    <cfRule type="cellIs" dxfId="1357" priority="668" operator="lessThan">
      <formula>30</formula>
    </cfRule>
    <cfRule type="cellIs" dxfId="1356" priority="669" operator="between">
      <formula>35</formula>
      <formula>30</formula>
    </cfRule>
    <cfRule type="cellIs" dxfId="1355" priority="670" operator="between">
      <formula>35</formula>
      <formula>40</formula>
    </cfRule>
    <cfRule type="cellIs" dxfId="1354" priority="671" operator="between">
      <formula>47.5</formula>
      <formula>45</formula>
    </cfRule>
    <cfRule type="cellIs" dxfId="1353" priority="672" operator="between">
      <formula>55</formula>
      <formula>52.5</formula>
    </cfRule>
    <cfRule type="cellIs" dxfId="1352" priority="673" operator="between">
      <formula>65</formula>
      <formula>60</formula>
    </cfRule>
    <cfRule type="cellIs" dxfId="1351" priority="674" operator="between">
      <formula>70</formula>
      <formula>65</formula>
    </cfRule>
    <cfRule type="cellIs" dxfId="1350" priority="675" operator="greaterThan">
      <formula>70</formula>
    </cfRule>
  </conditionalFormatting>
  <conditionalFormatting sqref="I828:J830 O828:P830 U828:V830">
    <cfRule type="cellIs" dxfId="1349" priority="658" operator="between">
      <formula>52.5</formula>
      <formula>47.5</formula>
    </cfRule>
    <cfRule type="cellIs" dxfId="1348" priority="659" operator="lessThan">
      <formula>30</formula>
    </cfRule>
    <cfRule type="cellIs" dxfId="1347" priority="660" operator="between">
      <formula>35</formula>
      <formula>30</formula>
    </cfRule>
    <cfRule type="cellIs" dxfId="1346" priority="661" operator="between">
      <formula>35</formula>
      <formula>40</formula>
    </cfRule>
    <cfRule type="cellIs" dxfId="1345" priority="662" operator="between">
      <formula>47.5</formula>
      <formula>45</formula>
    </cfRule>
    <cfRule type="cellIs" dxfId="1344" priority="663" operator="between">
      <formula>55</formula>
      <formula>52.5</formula>
    </cfRule>
    <cfRule type="cellIs" dxfId="1343" priority="664" operator="between">
      <formula>65</formula>
      <formula>60</formula>
    </cfRule>
    <cfRule type="cellIs" dxfId="1342" priority="665" operator="between">
      <formula>70</formula>
      <formula>65</formula>
    </cfRule>
    <cfRule type="cellIs" dxfId="1341" priority="666" operator="greaterThan">
      <formula>70</formula>
    </cfRule>
  </conditionalFormatting>
  <conditionalFormatting sqref="L828:L830 R828:R830 X828:X830">
    <cfRule type="cellIs" dxfId="1340" priority="649" operator="between">
      <formula>49.5</formula>
      <formula>50.5</formula>
    </cfRule>
    <cfRule type="cellIs" dxfId="1339" priority="650" operator="lessThan">
      <formula>40</formula>
    </cfRule>
    <cfRule type="cellIs" dxfId="1338" priority="651" operator="between">
      <formula>40</formula>
      <formula>42.5</formula>
    </cfRule>
    <cfRule type="cellIs" dxfId="1337" priority="652" operator="between">
      <formula>42.5</formula>
      <formula>45</formula>
    </cfRule>
    <cfRule type="cellIs" dxfId="1336" priority="653" operator="between">
      <formula>48</formula>
      <formula>49.5</formula>
    </cfRule>
    <cfRule type="cellIs" dxfId="1335" priority="654" operator="between">
      <formula>50.5</formula>
      <formula>52</formula>
    </cfRule>
    <cfRule type="cellIs" dxfId="1334" priority="655" operator="between">
      <formula>55</formula>
      <formula>57.5</formula>
    </cfRule>
    <cfRule type="cellIs" dxfId="1333" priority="656" operator="between">
      <formula>57.5</formula>
      <formula>60</formula>
    </cfRule>
    <cfRule type="cellIs" dxfId="1332" priority="657" operator="greaterThan">
      <formula>60</formula>
    </cfRule>
  </conditionalFormatting>
  <conditionalFormatting sqref="L896:L898 R896:R898 X896:X898">
    <cfRule type="cellIs" dxfId="1331" priority="622" operator="between">
      <formula>49.5</formula>
      <formula>50.5</formula>
    </cfRule>
    <cfRule type="cellIs" dxfId="1330" priority="623" operator="lessThan">
      <formula>40</formula>
    </cfRule>
    <cfRule type="cellIs" dxfId="1329" priority="624" operator="between">
      <formula>40</formula>
      <formula>42.5</formula>
    </cfRule>
    <cfRule type="cellIs" dxfId="1328" priority="625" operator="between">
      <formula>42.5</formula>
      <formula>45</formula>
    </cfRule>
    <cfRule type="cellIs" dxfId="1327" priority="626" operator="between">
      <formula>48</formula>
      <formula>49.5</formula>
    </cfRule>
    <cfRule type="cellIs" dxfId="1326" priority="627" operator="between">
      <formula>50.5</formula>
      <formula>52</formula>
    </cfRule>
    <cfRule type="cellIs" dxfId="1325" priority="628" operator="between">
      <formula>55</formula>
      <formula>57.5</formula>
    </cfRule>
    <cfRule type="cellIs" dxfId="1324" priority="629" operator="between">
      <formula>57.5</formula>
      <formula>60</formula>
    </cfRule>
    <cfRule type="cellIs" dxfId="1323" priority="630" operator="greaterThan">
      <formula>60</formula>
    </cfRule>
  </conditionalFormatting>
  <conditionalFormatting sqref="I890:J892 O890:P892 U890:V892">
    <cfRule type="cellIs" dxfId="1322" priority="640" operator="between">
      <formula>52.5</formula>
      <formula>47.5</formula>
    </cfRule>
    <cfRule type="cellIs" dxfId="1321" priority="641" operator="lessThan">
      <formula>30</formula>
    </cfRule>
    <cfRule type="cellIs" dxfId="1320" priority="642" operator="between">
      <formula>35</formula>
      <formula>30</formula>
    </cfRule>
    <cfRule type="cellIs" dxfId="1319" priority="643" operator="between">
      <formula>35</formula>
      <formula>40</formula>
    </cfRule>
    <cfRule type="cellIs" dxfId="1318" priority="644" operator="between">
      <formula>47.5</formula>
      <formula>45</formula>
    </cfRule>
    <cfRule type="cellIs" dxfId="1317" priority="645" operator="between">
      <formula>55</formula>
      <formula>52.5</formula>
    </cfRule>
    <cfRule type="cellIs" dxfId="1316" priority="646" operator="between">
      <formula>65</formula>
      <formula>60</formula>
    </cfRule>
    <cfRule type="cellIs" dxfId="1315" priority="647" operator="between">
      <formula>70</formula>
      <formula>65</formula>
    </cfRule>
    <cfRule type="cellIs" dxfId="1314" priority="648" operator="greaterThan">
      <formula>70</formula>
    </cfRule>
  </conditionalFormatting>
  <conditionalFormatting sqref="I896:J898 O896:P898 U896:V898">
    <cfRule type="cellIs" dxfId="1313" priority="631" operator="between">
      <formula>52.5</formula>
      <formula>47.5</formula>
    </cfRule>
    <cfRule type="cellIs" dxfId="1312" priority="632" operator="lessThan">
      <formula>30</formula>
    </cfRule>
    <cfRule type="cellIs" dxfId="1311" priority="633" operator="between">
      <formula>35</formula>
      <formula>30</formula>
    </cfRule>
    <cfRule type="cellIs" dxfId="1310" priority="634" operator="between">
      <formula>35</formula>
      <formula>40</formula>
    </cfRule>
    <cfRule type="cellIs" dxfId="1309" priority="635" operator="between">
      <formula>47.5</formula>
      <formula>45</formula>
    </cfRule>
    <cfRule type="cellIs" dxfId="1308" priority="636" operator="between">
      <formula>55</formula>
      <formula>52.5</formula>
    </cfRule>
    <cfRule type="cellIs" dxfId="1307" priority="637" operator="between">
      <formula>65</formula>
      <formula>60</formula>
    </cfRule>
    <cfRule type="cellIs" dxfId="1306" priority="638" operator="between">
      <formula>70</formula>
      <formula>65</formula>
    </cfRule>
    <cfRule type="cellIs" dxfId="1305" priority="639" operator="greaterThan">
      <formula>70</formula>
    </cfRule>
  </conditionalFormatting>
  <conditionalFormatting sqref="F896:F898">
    <cfRule type="cellIs" dxfId="1304" priority="595" operator="between">
      <formula>49.5</formula>
      <formula>50.5</formula>
    </cfRule>
    <cfRule type="cellIs" dxfId="1303" priority="596" operator="lessThan">
      <formula>40</formula>
    </cfRule>
    <cfRule type="cellIs" dxfId="1302" priority="597" operator="between">
      <formula>40</formula>
      <formula>42.5</formula>
    </cfRule>
    <cfRule type="cellIs" dxfId="1301" priority="598" operator="between">
      <formula>42.5</formula>
      <formula>45</formula>
    </cfRule>
    <cfRule type="cellIs" dxfId="1300" priority="599" operator="between">
      <formula>48</formula>
      <formula>49.5</formula>
    </cfRule>
    <cfRule type="cellIs" dxfId="1299" priority="600" operator="between">
      <formula>50.5</formula>
      <formula>52</formula>
    </cfRule>
    <cfRule type="cellIs" dxfId="1298" priority="601" operator="between">
      <formula>55</formula>
      <formula>57.5</formula>
    </cfRule>
    <cfRule type="cellIs" dxfId="1297" priority="602" operator="between">
      <formula>57.5</formula>
      <formula>60</formula>
    </cfRule>
    <cfRule type="cellIs" dxfId="1296" priority="603" operator="greaterThan">
      <formula>60</formula>
    </cfRule>
  </conditionalFormatting>
  <conditionalFormatting sqref="C890:D892">
    <cfRule type="cellIs" dxfId="1295" priority="613" operator="between">
      <formula>52.5</formula>
      <formula>47.5</formula>
    </cfRule>
    <cfRule type="cellIs" dxfId="1294" priority="614" operator="lessThan">
      <formula>30</formula>
    </cfRule>
    <cfRule type="cellIs" dxfId="1293" priority="615" operator="between">
      <formula>35</formula>
      <formula>30</formula>
    </cfRule>
    <cfRule type="cellIs" dxfId="1292" priority="616" operator="between">
      <formula>35</formula>
      <formula>40</formula>
    </cfRule>
    <cfRule type="cellIs" dxfId="1291" priority="617" operator="between">
      <formula>47.5</formula>
      <formula>45</formula>
    </cfRule>
    <cfRule type="cellIs" dxfId="1290" priority="618" operator="between">
      <formula>55</formula>
      <formula>52.5</formula>
    </cfRule>
    <cfRule type="cellIs" dxfId="1289" priority="619" operator="between">
      <formula>65</formula>
      <formula>60</formula>
    </cfRule>
    <cfRule type="cellIs" dxfId="1288" priority="620" operator="between">
      <formula>70</formula>
      <formula>65</formula>
    </cfRule>
    <cfRule type="cellIs" dxfId="1287" priority="621" operator="greaterThan">
      <formula>70</formula>
    </cfRule>
  </conditionalFormatting>
  <conditionalFormatting sqref="C896:D898">
    <cfRule type="cellIs" dxfId="1286" priority="604" operator="between">
      <formula>52.5</formula>
      <formula>47.5</formula>
    </cfRule>
    <cfRule type="cellIs" dxfId="1285" priority="605" operator="lessThan">
      <formula>30</formula>
    </cfRule>
    <cfRule type="cellIs" dxfId="1284" priority="606" operator="between">
      <formula>35</formula>
      <formula>30</formula>
    </cfRule>
    <cfRule type="cellIs" dxfId="1283" priority="607" operator="between">
      <formula>35</formula>
      <formula>40</formula>
    </cfRule>
    <cfRule type="cellIs" dxfId="1282" priority="608" operator="between">
      <formula>47.5</formula>
      <formula>45</formula>
    </cfRule>
    <cfRule type="cellIs" dxfId="1281" priority="609" operator="between">
      <formula>55</formula>
      <formula>52.5</formula>
    </cfRule>
    <cfRule type="cellIs" dxfId="1280" priority="610" operator="between">
      <formula>65</formula>
      <formula>60</formula>
    </cfRule>
    <cfRule type="cellIs" dxfId="1279" priority="611" operator="between">
      <formula>70</formula>
      <formula>65</formula>
    </cfRule>
    <cfRule type="cellIs" dxfId="1278" priority="612" operator="greaterThan">
      <formula>70</formula>
    </cfRule>
  </conditionalFormatting>
  <conditionalFormatting sqref="L913:L915 R913:R915 X913:X915">
    <cfRule type="cellIs" dxfId="1277" priority="568" operator="between">
      <formula>49.5</formula>
      <formula>50.5</formula>
    </cfRule>
    <cfRule type="cellIs" dxfId="1276" priority="569" operator="lessThan">
      <formula>40</formula>
    </cfRule>
    <cfRule type="cellIs" dxfId="1275" priority="570" operator="between">
      <formula>40</formula>
      <formula>42.5</formula>
    </cfRule>
    <cfRule type="cellIs" dxfId="1274" priority="571" operator="between">
      <formula>42.5</formula>
      <formula>45</formula>
    </cfRule>
    <cfRule type="cellIs" dxfId="1273" priority="572" operator="between">
      <formula>48</formula>
      <formula>49.5</formula>
    </cfRule>
    <cfRule type="cellIs" dxfId="1272" priority="573" operator="between">
      <formula>50.5</formula>
      <formula>52</formula>
    </cfRule>
    <cfRule type="cellIs" dxfId="1271" priority="574" operator="between">
      <formula>55</formula>
      <formula>57.5</formula>
    </cfRule>
    <cfRule type="cellIs" dxfId="1270" priority="575" operator="between">
      <formula>57.5</formula>
      <formula>60</formula>
    </cfRule>
    <cfRule type="cellIs" dxfId="1269" priority="576" operator="greaterThan">
      <formula>60</formula>
    </cfRule>
  </conditionalFormatting>
  <conditionalFormatting sqref="I907:J909 O907:P909 U907:V909">
    <cfRule type="cellIs" dxfId="1268" priority="586" operator="between">
      <formula>52.5</formula>
      <formula>47.5</formula>
    </cfRule>
    <cfRule type="cellIs" dxfId="1267" priority="587" operator="lessThan">
      <formula>30</formula>
    </cfRule>
    <cfRule type="cellIs" dxfId="1266" priority="588" operator="between">
      <formula>35</formula>
      <formula>30</formula>
    </cfRule>
    <cfRule type="cellIs" dxfId="1265" priority="589" operator="between">
      <formula>35</formula>
      <formula>40</formula>
    </cfRule>
    <cfRule type="cellIs" dxfId="1264" priority="590" operator="between">
      <formula>47.5</formula>
      <formula>45</formula>
    </cfRule>
    <cfRule type="cellIs" dxfId="1263" priority="591" operator="between">
      <formula>55</formula>
      <formula>52.5</formula>
    </cfRule>
    <cfRule type="cellIs" dxfId="1262" priority="592" operator="between">
      <formula>65</formula>
      <formula>60</formula>
    </cfRule>
    <cfRule type="cellIs" dxfId="1261" priority="593" operator="between">
      <formula>70</formula>
      <formula>65</formula>
    </cfRule>
    <cfRule type="cellIs" dxfId="1260" priority="594" operator="greaterThan">
      <formula>70</formula>
    </cfRule>
  </conditionalFormatting>
  <conditionalFormatting sqref="I913:J915 O913:P915 U913:V915">
    <cfRule type="cellIs" dxfId="1259" priority="577" operator="between">
      <formula>52.5</formula>
      <formula>47.5</formula>
    </cfRule>
    <cfRule type="cellIs" dxfId="1258" priority="578" operator="lessThan">
      <formula>30</formula>
    </cfRule>
    <cfRule type="cellIs" dxfId="1257" priority="579" operator="between">
      <formula>35</formula>
      <formula>30</formula>
    </cfRule>
    <cfRule type="cellIs" dxfId="1256" priority="580" operator="between">
      <formula>35</formula>
      <formula>40</formula>
    </cfRule>
    <cfRule type="cellIs" dxfId="1255" priority="581" operator="between">
      <formula>47.5</formula>
      <formula>45</formula>
    </cfRule>
    <cfRule type="cellIs" dxfId="1254" priority="582" operator="between">
      <formula>55</formula>
      <formula>52.5</formula>
    </cfRule>
    <cfRule type="cellIs" dxfId="1253" priority="583" operator="between">
      <formula>65</formula>
      <formula>60</formula>
    </cfRule>
    <cfRule type="cellIs" dxfId="1252" priority="584" operator="between">
      <formula>70</formula>
      <formula>65</formula>
    </cfRule>
    <cfRule type="cellIs" dxfId="1251" priority="585" operator="greaterThan">
      <formula>70</formula>
    </cfRule>
  </conditionalFormatting>
  <conditionalFormatting sqref="F913:F915">
    <cfRule type="cellIs" dxfId="1250" priority="541" operator="between">
      <formula>49.5</formula>
      <formula>50.5</formula>
    </cfRule>
    <cfRule type="cellIs" dxfId="1249" priority="542" operator="lessThan">
      <formula>40</formula>
    </cfRule>
    <cfRule type="cellIs" dxfId="1248" priority="543" operator="between">
      <formula>40</formula>
      <formula>42.5</formula>
    </cfRule>
    <cfRule type="cellIs" dxfId="1247" priority="544" operator="between">
      <formula>42.5</formula>
      <formula>45</formula>
    </cfRule>
    <cfRule type="cellIs" dxfId="1246" priority="545" operator="between">
      <formula>48</formula>
      <formula>49.5</formula>
    </cfRule>
    <cfRule type="cellIs" dxfId="1245" priority="546" operator="between">
      <formula>50.5</formula>
      <formula>52</formula>
    </cfRule>
    <cfRule type="cellIs" dxfId="1244" priority="547" operator="between">
      <formula>55</formula>
      <formula>57.5</formula>
    </cfRule>
    <cfRule type="cellIs" dxfId="1243" priority="548" operator="between">
      <formula>57.5</formula>
      <formula>60</formula>
    </cfRule>
    <cfRule type="cellIs" dxfId="1242" priority="549" operator="greaterThan">
      <formula>60</formula>
    </cfRule>
  </conditionalFormatting>
  <conditionalFormatting sqref="C907:D909">
    <cfRule type="cellIs" dxfId="1241" priority="559" operator="between">
      <formula>52.5</formula>
      <formula>47.5</formula>
    </cfRule>
    <cfRule type="cellIs" dxfId="1240" priority="560" operator="lessThan">
      <formula>30</formula>
    </cfRule>
    <cfRule type="cellIs" dxfId="1239" priority="561" operator="between">
      <formula>35</formula>
      <formula>30</formula>
    </cfRule>
    <cfRule type="cellIs" dxfId="1238" priority="562" operator="between">
      <formula>35</formula>
      <formula>40</formula>
    </cfRule>
    <cfRule type="cellIs" dxfId="1237" priority="563" operator="between">
      <formula>47.5</formula>
      <formula>45</formula>
    </cfRule>
    <cfRule type="cellIs" dxfId="1236" priority="564" operator="between">
      <formula>55</formula>
      <formula>52.5</formula>
    </cfRule>
    <cfRule type="cellIs" dxfId="1235" priority="565" operator="between">
      <formula>65</formula>
      <formula>60</formula>
    </cfRule>
    <cfRule type="cellIs" dxfId="1234" priority="566" operator="between">
      <formula>70</formula>
      <formula>65</formula>
    </cfRule>
    <cfRule type="cellIs" dxfId="1233" priority="567" operator="greaterThan">
      <formula>70</formula>
    </cfRule>
  </conditionalFormatting>
  <conditionalFormatting sqref="C913:D915">
    <cfRule type="cellIs" dxfId="1232" priority="550" operator="between">
      <formula>52.5</formula>
      <formula>47.5</formula>
    </cfRule>
    <cfRule type="cellIs" dxfId="1231" priority="551" operator="lessThan">
      <formula>30</formula>
    </cfRule>
    <cfRule type="cellIs" dxfId="1230" priority="552" operator="between">
      <formula>35</formula>
      <formula>30</formula>
    </cfRule>
    <cfRule type="cellIs" dxfId="1229" priority="553" operator="between">
      <formula>35</formula>
      <formula>40</formula>
    </cfRule>
    <cfRule type="cellIs" dxfId="1228" priority="554" operator="between">
      <formula>47.5</formula>
      <formula>45</formula>
    </cfRule>
    <cfRule type="cellIs" dxfId="1227" priority="555" operator="between">
      <formula>55</formula>
      <formula>52.5</formula>
    </cfRule>
    <cfRule type="cellIs" dxfId="1226" priority="556" operator="between">
      <formula>65</formula>
      <formula>60</formula>
    </cfRule>
    <cfRule type="cellIs" dxfId="1225" priority="557" operator="between">
      <formula>70</formula>
      <formula>65</formula>
    </cfRule>
    <cfRule type="cellIs" dxfId="1224" priority="558" operator="greaterThan">
      <formula>70</formula>
    </cfRule>
  </conditionalFormatting>
  <conditionalFormatting sqref="L930:L932 R930:R932 X930:X932">
    <cfRule type="cellIs" dxfId="1223" priority="514" operator="between">
      <formula>49.5</formula>
      <formula>50.5</formula>
    </cfRule>
    <cfRule type="cellIs" dxfId="1222" priority="515" operator="lessThan">
      <formula>40</formula>
    </cfRule>
    <cfRule type="cellIs" dxfId="1221" priority="516" operator="between">
      <formula>40</formula>
      <formula>42.5</formula>
    </cfRule>
    <cfRule type="cellIs" dxfId="1220" priority="517" operator="between">
      <formula>42.5</formula>
      <formula>45</formula>
    </cfRule>
    <cfRule type="cellIs" dxfId="1219" priority="518" operator="between">
      <formula>48</formula>
      <formula>49.5</formula>
    </cfRule>
    <cfRule type="cellIs" dxfId="1218" priority="519" operator="between">
      <formula>50.5</formula>
      <formula>52</formula>
    </cfRule>
    <cfRule type="cellIs" dxfId="1217" priority="520" operator="between">
      <formula>55</formula>
      <formula>57.5</formula>
    </cfRule>
    <cfRule type="cellIs" dxfId="1216" priority="521" operator="between">
      <formula>57.5</formula>
      <formula>60</formula>
    </cfRule>
    <cfRule type="cellIs" dxfId="1215" priority="522" operator="greaterThan">
      <formula>60</formula>
    </cfRule>
  </conditionalFormatting>
  <conditionalFormatting sqref="I924:J926 O924:P926 U924:V926">
    <cfRule type="cellIs" dxfId="1214" priority="532" operator="between">
      <formula>52.5</formula>
      <formula>47.5</formula>
    </cfRule>
    <cfRule type="cellIs" dxfId="1213" priority="533" operator="lessThan">
      <formula>30</formula>
    </cfRule>
    <cfRule type="cellIs" dxfId="1212" priority="534" operator="between">
      <formula>35</formula>
      <formula>30</formula>
    </cfRule>
    <cfRule type="cellIs" dxfId="1211" priority="535" operator="between">
      <formula>35</formula>
      <formula>40</formula>
    </cfRule>
    <cfRule type="cellIs" dxfId="1210" priority="536" operator="between">
      <formula>47.5</formula>
      <formula>45</formula>
    </cfRule>
    <cfRule type="cellIs" dxfId="1209" priority="537" operator="between">
      <formula>55</formula>
      <formula>52.5</formula>
    </cfRule>
    <cfRule type="cellIs" dxfId="1208" priority="538" operator="between">
      <formula>65</formula>
      <formula>60</formula>
    </cfRule>
    <cfRule type="cellIs" dxfId="1207" priority="539" operator="between">
      <formula>70</formula>
      <formula>65</formula>
    </cfRule>
    <cfRule type="cellIs" dxfId="1206" priority="540" operator="greaterThan">
      <formula>70</formula>
    </cfRule>
  </conditionalFormatting>
  <conditionalFormatting sqref="I930:J932 O930:P932 U930:V932">
    <cfRule type="cellIs" dxfId="1205" priority="523" operator="between">
      <formula>52.5</formula>
      <formula>47.5</formula>
    </cfRule>
    <cfRule type="cellIs" dxfId="1204" priority="524" operator="lessThan">
      <formula>30</formula>
    </cfRule>
    <cfRule type="cellIs" dxfId="1203" priority="525" operator="between">
      <formula>35</formula>
      <formula>30</formula>
    </cfRule>
    <cfRule type="cellIs" dxfId="1202" priority="526" operator="between">
      <formula>35</formula>
      <formula>40</formula>
    </cfRule>
    <cfRule type="cellIs" dxfId="1201" priority="527" operator="between">
      <formula>47.5</formula>
      <formula>45</formula>
    </cfRule>
    <cfRule type="cellIs" dxfId="1200" priority="528" operator="between">
      <formula>55</formula>
      <formula>52.5</formula>
    </cfRule>
    <cfRule type="cellIs" dxfId="1199" priority="529" operator="between">
      <formula>65</formula>
      <formula>60</formula>
    </cfRule>
    <cfRule type="cellIs" dxfId="1198" priority="530" operator="between">
      <formula>70</formula>
      <formula>65</formula>
    </cfRule>
    <cfRule type="cellIs" dxfId="1197" priority="531" operator="greaterThan">
      <formula>70</formula>
    </cfRule>
  </conditionalFormatting>
  <conditionalFormatting sqref="F930:F932">
    <cfRule type="cellIs" dxfId="1196" priority="487" operator="between">
      <formula>49.5</formula>
      <formula>50.5</formula>
    </cfRule>
    <cfRule type="cellIs" dxfId="1195" priority="488" operator="lessThan">
      <formula>40</formula>
    </cfRule>
    <cfRule type="cellIs" dxfId="1194" priority="489" operator="between">
      <formula>40</formula>
      <formula>42.5</formula>
    </cfRule>
    <cfRule type="cellIs" dxfId="1193" priority="490" operator="between">
      <formula>42.5</formula>
      <formula>45</formula>
    </cfRule>
    <cfRule type="cellIs" dxfId="1192" priority="491" operator="between">
      <formula>48</formula>
      <formula>49.5</formula>
    </cfRule>
    <cfRule type="cellIs" dxfId="1191" priority="492" operator="between">
      <formula>50.5</formula>
      <formula>52</formula>
    </cfRule>
    <cfRule type="cellIs" dxfId="1190" priority="493" operator="between">
      <formula>55</formula>
      <formula>57.5</formula>
    </cfRule>
    <cfRule type="cellIs" dxfId="1189" priority="494" operator="between">
      <formula>57.5</formula>
      <formula>60</formula>
    </cfRule>
    <cfRule type="cellIs" dxfId="1188" priority="495" operator="greaterThan">
      <formula>60</formula>
    </cfRule>
  </conditionalFormatting>
  <conditionalFormatting sqref="C924:D926">
    <cfRule type="cellIs" dxfId="1187" priority="505" operator="between">
      <formula>52.5</formula>
      <formula>47.5</formula>
    </cfRule>
    <cfRule type="cellIs" dxfId="1186" priority="506" operator="lessThan">
      <formula>30</formula>
    </cfRule>
    <cfRule type="cellIs" dxfId="1185" priority="507" operator="between">
      <formula>35</formula>
      <formula>30</formula>
    </cfRule>
    <cfRule type="cellIs" dxfId="1184" priority="508" operator="between">
      <formula>35</formula>
      <formula>40</formula>
    </cfRule>
    <cfRule type="cellIs" dxfId="1183" priority="509" operator="between">
      <formula>47.5</formula>
      <formula>45</formula>
    </cfRule>
    <cfRule type="cellIs" dxfId="1182" priority="510" operator="between">
      <formula>55</formula>
      <formula>52.5</formula>
    </cfRule>
    <cfRule type="cellIs" dxfId="1181" priority="511" operator="between">
      <formula>65</formula>
      <formula>60</formula>
    </cfRule>
    <cfRule type="cellIs" dxfId="1180" priority="512" operator="between">
      <formula>70</formula>
      <formula>65</formula>
    </cfRule>
    <cfRule type="cellIs" dxfId="1179" priority="513" operator="greaterThan">
      <formula>70</formula>
    </cfRule>
  </conditionalFormatting>
  <conditionalFormatting sqref="C930:D932">
    <cfRule type="cellIs" dxfId="1178" priority="496" operator="between">
      <formula>52.5</formula>
      <formula>47.5</formula>
    </cfRule>
    <cfRule type="cellIs" dxfId="1177" priority="497" operator="lessThan">
      <formula>30</formula>
    </cfRule>
    <cfRule type="cellIs" dxfId="1176" priority="498" operator="between">
      <formula>35</formula>
      <formula>30</formula>
    </cfRule>
    <cfRule type="cellIs" dxfId="1175" priority="499" operator="between">
      <formula>35</formula>
      <formula>40</formula>
    </cfRule>
    <cfRule type="cellIs" dxfId="1174" priority="500" operator="between">
      <formula>47.5</formula>
      <formula>45</formula>
    </cfRule>
    <cfRule type="cellIs" dxfId="1173" priority="501" operator="between">
      <formula>55</formula>
      <formula>52.5</formula>
    </cfRule>
    <cfRule type="cellIs" dxfId="1172" priority="502" operator="between">
      <formula>65</formula>
      <formula>60</formula>
    </cfRule>
    <cfRule type="cellIs" dxfId="1171" priority="503" operator="between">
      <formula>70</formula>
      <formula>65</formula>
    </cfRule>
    <cfRule type="cellIs" dxfId="1170" priority="504" operator="greaterThan">
      <formula>70</formula>
    </cfRule>
  </conditionalFormatting>
  <conditionalFormatting sqref="L947:L949 R947:R949 X947:X949">
    <cfRule type="cellIs" dxfId="1169" priority="460" operator="between">
      <formula>49.5</formula>
      <formula>50.5</formula>
    </cfRule>
    <cfRule type="cellIs" dxfId="1168" priority="461" operator="lessThan">
      <formula>40</formula>
    </cfRule>
    <cfRule type="cellIs" dxfId="1167" priority="462" operator="between">
      <formula>40</formula>
      <formula>42.5</formula>
    </cfRule>
    <cfRule type="cellIs" dxfId="1166" priority="463" operator="between">
      <formula>42.5</formula>
      <formula>45</formula>
    </cfRule>
    <cfRule type="cellIs" dxfId="1165" priority="464" operator="between">
      <formula>48</formula>
      <formula>49.5</formula>
    </cfRule>
    <cfRule type="cellIs" dxfId="1164" priority="465" operator="between">
      <formula>50.5</formula>
      <formula>52</formula>
    </cfRule>
    <cfRule type="cellIs" dxfId="1163" priority="466" operator="between">
      <formula>55</formula>
      <formula>57.5</formula>
    </cfRule>
    <cfRule type="cellIs" dxfId="1162" priority="467" operator="between">
      <formula>57.5</formula>
      <formula>60</formula>
    </cfRule>
    <cfRule type="cellIs" dxfId="1161" priority="468" operator="greaterThan">
      <formula>60</formula>
    </cfRule>
  </conditionalFormatting>
  <conditionalFormatting sqref="I941:J943 O941:P943 U941:V943">
    <cfRule type="cellIs" dxfId="1160" priority="478" operator="between">
      <formula>52.5</formula>
      <formula>47.5</formula>
    </cfRule>
    <cfRule type="cellIs" dxfId="1159" priority="479" operator="lessThan">
      <formula>30</formula>
    </cfRule>
    <cfRule type="cellIs" dxfId="1158" priority="480" operator="between">
      <formula>35</formula>
      <formula>30</formula>
    </cfRule>
    <cfRule type="cellIs" dxfId="1157" priority="481" operator="between">
      <formula>35</formula>
      <formula>40</formula>
    </cfRule>
    <cfRule type="cellIs" dxfId="1156" priority="482" operator="between">
      <formula>47.5</formula>
      <formula>45</formula>
    </cfRule>
    <cfRule type="cellIs" dxfId="1155" priority="483" operator="between">
      <formula>55</formula>
      <formula>52.5</formula>
    </cfRule>
    <cfRule type="cellIs" dxfId="1154" priority="484" operator="between">
      <formula>65</formula>
      <formula>60</formula>
    </cfRule>
    <cfRule type="cellIs" dxfId="1153" priority="485" operator="between">
      <formula>70</formula>
      <formula>65</formula>
    </cfRule>
    <cfRule type="cellIs" dxfId="1152" priority="486" operator="greaterThan">
      <formula>70</formula>
    </cfRule>
  </conditionalFormatting>
  <conditionalFormatting sqref="I947:J949 O947:P949 U947:V949">
    <cfRule type="cellIs" dxfId="1151" priority="469" operator="between">
      <formula>52.5</formula>
      <formula>47.5</formula>
    </cfRule>
    <cfRule type="cellIs" dxfId="1150" priority="470" operator="lessThan">
      <formula>30</formula>
    </cfRule>
    <cfRule type="cellIs" dxfId="1149" priority="471" operator="between">
      <formula>35</formula>
      <formula>30</formula>
    </cfRule>
    <cfRule type="cellIs" dxfId="1148" priority="472" operator="between">
      <formula>35</formula>
      <formula>40</formula>
    </cfRule>
    <cfRule type="cellIs" dxfId="1147" priority="473" operator="between">
      <formula>47.5</formula>
      <formula>45</formula>
    </cfRule>
    <cfRule type="cellIs" dxfId="1146" priority="474" operator="between">
      <formula>55</formula>
      <formula>52.5</formula>
    </cfRule>
    <cfRule type="cellIs" dxfId="1145" priority="475" operator="between">
      <formula>65</formula>
      <formula>60</formula>
    </cfRule>
    <cfRule type="cellIs" dxfId="1144" priority="476" operator="between">
      <formula>70</formula>
      <formula>65</formula>
    </cfRule>
    <cfRule type="cellIs" dxfId="1143" priority="477" operator="greaterThan">
      <formula>70</formula>
    </cfRule>
  </conditionalFormatting>
  <conditionalFormatting sqref="F947:F949">
    <cfRule type="cellIs" dxfId="1142" priority="433" operator="between">
      <formula>49.5</formula>
      <formula>50.5</formula>
    </cfRule>
    <cfRule type="cellIs" dxfId="1141" priority="434" operator="lessThan">
      <formula>40</formula>
    </cfRule>
    <cfRule type="cellIs" dxfId="1140" priority="435" operator="between">
      <formula>40</formula>
      <formula>42.5</formula>
    </cfRule>
    <cfRule type="cellIs" dxfId="1139" priority="436" operator="between">
      <formula>42.5</formula>
      <formula>45</formula>
    </cfRule>
    <cfRule type="cellIs" dxfId="1138" priority="437" operator="between">
      <formula>48</formula>
      <formula>49.5</formula>
    </cfRule>
    <cfRule type="cellIs" dxfId="1137" priority="438" operator="between">
      <formula>50.5</formula>
      <formula>52</formula>
    </cfRule>
    <cfRule type="cellIs" dxfId="1136" priority="439" operator="between">
      <formula>55</formula>
      <formula>57.5</formula>
    </cfRule>
    <cfRule type="cellIs" dxfId="1135" priority="440" operator="between">
      <formula>57.5</formula>
      <formula>60</formula>
    </cfRule>
    <cfRule type="cellIs" dxfId="1134" priority="441" operator="greaterThan">
      <formula>60</formula>
    </cfRule>
  </conditionalFormatting>
  <conditionalFormatting sqref="C941:D943">
    <cfRule type="cellIs" dxfId="1133" priority="451" operator="between">
      <formula>52.5</formula>
      <formula>47.5</formula>
    </cfRule>
    <cfRule type="cellIs" dxfId="1132" priority="452" operator="lessThan">
      <formula>30</formula>
    </cfRule>
    <cfRule type="cellIs" dxfId="1131" priority="453" operator="between">
      <formula>35</formula>
      <formula>30</formula>
    </cfRule>
    <cfRule type="cellIs" dxfId="1130" priority="454" operator="between">
      <formula>35</formula>
      <formula>40</formula>
    </cfRule>
    <cfRule type="cellIs" dxfId="1129" priority="455" operator="between">
      <formula>47.5</formula>
      <formula>45</formula>
    </cfRule>
    <cfRule type="cellIs" dxfId="1128" priority="456" operator="between">
      <formula>55</formula>
      <formula>52.5</formula>
    </cfRule>
    <cfRule type="cellIs" dxfId="1127" priority="457" operator="between">
      <formula>65</formula>
      <formula>60</formula>
    </cfRule>
    <cfRule type="cellIs" dxfId="1126" priority="458" operator="between">
      <formula>70</formula>
      <formula>65</formula>
    </cfRule>
    <cfRule type="cellIs" dxfId="1125" priority="459" operator="greaterThan">
      <formula>70</formula>
    </cfRule>
  </conditionalFormatting>
  <conditionalFormatting sqref="C947:D949">
    <cfRule type="cellIs" dxfId="1124" priority="442" operator="between">
      <formula>52.5</formula>
      <formula>47.5</formula>
    </cfRule>
    <cfRule type="cellIs" dxfId="1123" priority="443" operator="lessThan">
      <formula>30</formula>
    </cfRule>
    <cfRule type="cellIs" dxfId="1122" priority="444" operator="between">
      <formula>35</formula>
      <formula>30</formula>
    </cfRule>
    <cfRule type="cellIs" dxfId="1121" priority="445" operator="between">
      <formula>35</formula>
      <formula>40</formula>
    </cfRule>
    <cfRule type="cellIs" dxfId="1120" priority="446" operator="between">
      <formula>47.5</formula>
      <formula>45</formula>
    </cfRule>
    <cfRule type="cellIs" dxfId="1119" priority="447" operator="between">
      <formula>55</formula>
      <formula>52.5</formula>
    </cfRule>
    <cfRule type="cellIs" dxfId="1118" priority="448" operator="between">
      <formula>65</formula>
      <formula>60</formula>
    </cfRule>
    <cfRule type="cellIs" dxfId="1117" priority="449" operator="between">
      <formula>70</formula>
      <formula>65</formula>
    </cfRule>
    <cfRule type="cellIs" dxfId="1116" priority="450" operator="greaterThan">
      <formula>70</formula>
    </cfRule>
  </conditionalFormatting>
  <conditionalFormatting sqref="L964:L966 R964:R966 X964:X966">
    <cfRule type="cellIs" dxfId="1115" priority="406" operator="between">
      <formula>49.5</formula>
      <formula>50.5</formula>
    </cfRule>
    <cfRule type="cellIs" dxfId="1114" priority="407" operator="lessThan">
      <formula>40</formula>
    </cfRule>
    <cfRule type="cellIs" dxfId="1113" priority="408" operator="between">
      <formula>40</formula>
      <formula>42.5</formula>
    </cfRule>
    <cfRule type="cellIs" dxfId="1112" priority="409" operator="between">
      <formula>42.5</formula>
      <formula>45</formula>
    </cfRule>
    <cfRule type="cellIs" dxfId="1111" priority="410" operator="between">
      <formula>48</formula>
      <formula>49.5</formula>
    </cfRule>
    <cfRule type="cellIs" dxfId="1110" priority="411" operator="between">
      <formula>50.5</formula>
      <formula>52</formula>
    </cfRule>
    <cfRule type="cellIs" dxfId="1109" priority="412" operator="between">
      <formula>55</formula>
      <formula>57.5</formula>
    </cfRule>
    <cfRule type="cellIs" dxfId="1108" priority="413" operator="between">
      <formula>57.5</formula>
      <formula>60</formula>
    </cfRule>
    <cfRule type="cellIs" dxfId="1107" priority="414" operator="greaterThan">
      <formula>60</formula>
    </cfRule>
  </conditionalFormatting>
  <conditionalFormatting sqref="I958:J960 O958:P960 U958:V960">
    <cfRule type="cellIs" dxfId="1106" priority="424" operator="between">
      <formula>52.5</formula>
      <formula>47.5</formula>
    </cfRule>
    <cfRule type="cellIs" dxfId="1105" priority="425" operator="lessThan">
      <formula>30</formula>
    </cfRule>
    <cfRule type="cellIs" dxfId="1104" priority="426" operator="between">
      <formula>35</formula>
      <formula>30</formula>
    </cfRule>
    <cfRule type="cellIs" dxfId="1103" priority="427" operator="between">
      <formula>35</formula>
      <formula>40</formula>
    </cfRule>
    <cfRule type="cellIs" dxfId="1102" priority="428" operator="between">
      <formula>47.5</formula>
      <formula>45</formula>
    </cfRule>
    <cfRule type="cellIs" dxfId="1101" priority="429" operator="between">
      <formula>55</formula>
      <formula>52.5</formula>
    </cfRule>
    <cfRule type="cellIs" dxfId="1100" priority="430" operator="between">
      <formula>65</formula>
      <formula>60</formula>
    </cfRule>
    <cfRule type="cellIs" dxfId="1099" priority="431" operator="between">
      <formula>70</formula>
      <formula>65</formula>
    </cfRule>
    <cfRule type="cellIs" dxfId="1098" priority="432" operator="greaterThan">
      <formula>70</formula>
    </cfRule>
  </conditionalFormatting>
  <conditionalFormatting sqref="I964:J966 O964:P966 U964:V966">
    <cfRule type="cellIs" dxfId="1097" priority="415" operator="between">
      <formula>52.5</formula>
      <formula>47.5</formula>
    </cfRule>
    <cfRule type="cellIs" dxfId="1096" priority="416" operator="lessThan">
      <formula>30</formula>
    </cfRule>
    <cfRule type="cellIs" dxfId="1095" priority="417" operator="between">
      <formula>35</formula>
      <formula>30</formula>
    </cfRule>
    <cfRule type="cellIs" dxfId="1094" priority="418" operator="between">
      <formula>35</formula>
      <formula>40</formula>
    </cfRule>
    <cfRule type="cellIs" dxfId="1093" priority="419" operator="between">
      <formula>47.5</formula>
      <formula>45</formula>
    </cfRule>
    <cfRule type="cellIs" dxfId="1092" priority="420" operator="between">
      <formula>55</formula>
      <formula>52.5</formula>
    </cfRule>
    <cfRule type="cellIs" dxfId="1091" priority="421" operator="between">
      <formula>65</formula>
      <formula>60</formula>
    </cfRule>
    <cfRule type="cellIs" dxfId="1090" priority="422" operator="between">
      <formula>70</formula>
      <formula>65</formula>
    </cfRule>
    <cfRule type="cellIs" dxfId="1089" priority="423" operator="greaterThan">
      <formula>70</formula>
    </cfRule>
  </conditionalFormatting>
  <conditionalFormatting sqref="F964:F966">
    <cfRule type="cellIs" dxfId="1088" priority="379" operator="between">
      <formula>49.5</formula>
      <formula>50.5</formula>
    </cfRule>
    <cfRule type="cellIs" dxfId="1087" priority="380" operator="lessThan">
      <formula>40</formula>
    </cfRule>
    <cfRule type="cellIs" dxfId="1086" priority="381" operator="between">
      <formula>40</formula>
      <formula>42.5</formula>
    </cfRule>
    <cfRule type="cellIs" dxfId="1085" priority="382" operator="between">
      <formula>42.5</formula>
      <formula>45</formula>
    </cfRule>
    <cfRule type="cellIs" dxfId="1084" priority="383" operator="between">
      <formula>48</formula>
      <formula>49.5</formula>
    </cfRule>
    <cfRule type="cellIs" dxfId="1083" priority="384" operator="between">
      <formula>50.5</formula>
      <formula>52</formula>
    </cfRule>
    <cfRule type="cellIs" dxfId="1082" priority="385" operator="between">
      <formula>55</formula>
      <formula>57.5</formula>
    </cfRule>
    <cfRule type="cellIs" dxfId="1081" priority="386" operator="between">
      <formula>57.5</formula>
      <formula>60</formula>
    </cfRule>
    <cfRule type="cellIs" dxfId="1080" priority="387" operator="greaterThan">
      <formula>60</formula>
    </cfRule>
  </conditionalFormatting>
  <conditionalFormatting sqref="C958:D960">
    <cfRule type="cellIs" dxfId="1079" priority="397" operator="between">
      <formula>52.5</formula>
      <formula>47.5</formula>
    </cfRule>
    <cfRule type="cellIs" dxfId="1078" priority="398" operator="lessThan">
      <formula>30</formula>
    </cfRule>
    <cfRule type="cellIs" dxfId="1077" priority="399" operator="between">
      <formula>35</formula>
      <formula>30</formula>
    </cfRule>
    <cfRule type="cellIs" dxfId="1076" priority="400" operator="between">
      <formula>35</formula>
      <formula>40</formula>
    </cfRule>
    <cfRule type="cellIs" dxfId="1075" priority="401" operator="between">
      <formula>47.5</formula>
      <formula>45</formula>
    </cfRule>
    <cfRule type="cellIs" dxfId="1074" priority="402" operator="between">
      <formula>55</formula>
      <formula>52.5</formula>
    </cfRule>
    <cfRule type="cellIs" dxfId="1073" priority="403" operator="between">
      <formula>65</formula>
      <formula>60</formula>
    </cfRule>
    <cfRule type="cellIs" dxfId="1072" priority="404" operator="between">
      <formula>70</formula>
      <formula>65</formula>
    </cfRule>
    <cfRule type="cellIs" dxfId="1071" priority="405" operator="greaterThan">
      <formula>70</formula>
    </cfRule>
  </conditionalFormatting>
  <conditionalFormatting sqref="C964:D966">
    <cfRule type="cellIs" dxfId="1070" priority="388" operator="between">
      <formula>52.5</formula>
      <formula>47.5</formula>
    </cfRule>
    <cfRule type="cellIs" dxfId="1069" priority="389" operator="lessThan">
      <formula>30</formula>
    </cfRule>
    <cfRule type="cellIs" dxfId="1068" priority="390" operator="between">
      <formula>35</formula>
      <formula>30</formula>
    </cfRule>
    <cfRule type="cellIs" dxfId="1067" priority="391" operator="between">
      <formula>35</formula>
      <formula>40</formula>
    </cfRule>
    <cfRule type="cellIs" dxfId="1066" priority="392" operator="between">
      <formula>47.5</formula>
      <formula>45</formula>
    </cfRule>
    <cfRule type="cellIs" dxfId="1065" priority="393" operator="between">
      <formula>55</formula>
      <formula>52.5</formula>
    </cfRule>
    <cfRule type="cellIs" dxfId="1064" priority="394" operator="between">
      <formula>65</formula>
      <formula>60</formula>
    </cfRule>
    <cfRule type="cellIs" dxfId="1063" priority="395" operator="between">
      <formula>70</formula>
      <formula>65</formula>
    </cfRule>
    <cfRule type="cellIs" dxfId="1062" priority="396" operator="greaterThan">
      <formula>70</formula>
    </cfRule>
  </conditionalFormatting>
  <conditionalFormatting sqref="L998:L1000 R998:R1000 X998:X1000">
    <cfRule type="cellIs" dxfId="1061" priority="298" operator="between">
      <formula>49.5</formula>
      <formula>50.5</formula>
    </cfRule>
    <cfRule type="cellIs" dxfId="1060" priority="299" operator="lessThan">
      <formula>40</formula>
    </cfRule>
    <cfRule type="cellIs" dxfId="1059" priority="300" operator="between">
      <formula>40</formula>
      <formula>42.5</formula>
    </cfRule>
    <cfRule type="cellIs" dxfId="1058" priority="301" operator="between">
      <formula>42.5</formula>
      <formula>45</formula>
    </cfRule>
    <cfRule type="cellIs" dxfId="1057" priority="302" operator="between">
      <formula>48</formula>
      <formula>49.5</formula>
    </cfRule>
    <cfRule type="cellIs" dxfId="1056" priority="303" operator="between">
      <formula>50.5</formula>
      <formula>52</formula>
    </cfRule>
    <cfRule type="cellIs" dxfId="1055" priority="304" operator="between">
      <formula>55</formula>
      <formula>57.5</formula>
    </cfRule>
    <cfRule type="cellIs" dxfId="1054" priority="305" operator="between">
      <formula>57.5</formula>
      <formula>60</formula>
    </cfRule>
    <cfRule type="cellIs" dxfId="1053" priority="306" operator="greaterThan">
      <formula>60</formula>
    </cfRule>
  </conditionalFormatting>
  <conditionalFormatting sqref="I992:J994 O992:P994 U992:V994">
    <cfRule type="cellIs" dxfId="1052" priority="316" operator="between">
      <formula>52.5</formula>
      <formula>47.5</formula>
    </cfRule>
    <cfRule type="cellIs" dxfId="1051" priority="317" operator="lessThan">
      <formula>30</formula>
    </cfRule>
    <cfRule type="cellIs" dxfId="1050" priority="318" operator="between">
      <formula>35</formula>
      <formula>30</formula>
    </cfRule>
    <cfRule type="cellIs" dxfId="1049" priority="319" operator="between">
      <formula>35</formula>
      <formula>40</formula>
    </cfRule>
    <cfRule type="cellIs" dxfId="1048" priority="320" operator="between">
      <formula>47.5</formula>
      <formula>45</formula>
    </cfRule>
    <cfRule type="cellIs" dxfId="1047" priority="321" operator="between">
      <formula>55</formula>
      <formula>52.5</formula>
    </cfRule>
    <cfRule type="cellIs" dxfId="1046" priority="322" operator="between">
      <formula>65</formula>
      <formula>60</formula>
    </cfRule>
    <cfRule type="cellIs" dxfId="1045" priority="323" operator="between">
      <formula>70</formula>
      <formula>65</formula>
    </cfRule>
    <cfRule type="cellIs" dxfId="1044" priority="324" operator="greaterThan">
      <formula>70</formula>
    </cfRule>
  </conditionalFormatting>
  <conditionalFormatting sqref="I998:J1000 O998:P1000 U998:V1000">
    <cfRule type="cellIs" dxfId="1043" priority="307" operator="between">
      <formula>52.5</formula>
      <formula>47.5</formula>
    </cfRule>
    <cfRule type="cellIs" dxfId="1042" priority="308" operator="lessThan">
      <formula>30</formula>
    </cfRule>
    <cfRule type="cellIs" dxfId="1041" priority="309" operator="between">
      <formula>35</formula>
      <formula>30</formula>
    </cfRule>
    <cfRule type="cellIs" dxfId="1040" priority="310" operator="between">
      <formula>35</formula>
      <formula>40</formula>
    </cfRule>
    <cfRule type="cellIs" dxfId="1039" priority="311" operator="between">
      <formula>47.5</formula>
      <formula>45</formula>
    </cfRule>
    <cfRule type="cellIs" dxfId="1038" priority="312" operator="between">
      <formula>55</formula>
      <formula>52.5</formula>
    </cfRule>
    <cfRule type="cellIs" dxfId="1037" priority="313" operator="between">
      <formula>65</formula>
      <formula>60</formula>
    </cfRule>
    <cfRule type="cellIs" dxfId="1036" priority="314" operator="between">
      <formula>70</formula>
      <formula>65</formula>
    </cfRule>
    <cfRule type="cellIs" dxfId="1035" priority="315" operator="greaterThan">
      <formula>70</formula>
    </cfRule>
  </conditionalFormatting>
  <conditionalFormatting sqref="F998:F1000">
    <cfRule type="cellIs" dxfId="1034" priority="271" operator="between">
      <formula>49.5</formula>
      <formula>50.5</formula>
    </cfRule>
    <cfRule type="cellIs" dxfId="1033" priority="272" operator="lessThan">
      <formula>40</formula>
    </cfRule>
    <cfRule type="cellIs" dxfId="1032" priority="273" operator="between">
      <formula>40</formula>
      <formula>42.5</formula>
    </cfRule>
    <cfRule type="cellIs" dxfId="1031" priority="274" operator="between">
      <formula>42.5</formula>
      <formula>45</formula>
    </cfRule>
    <cfRule type="cellIs" dxfId="1030" priority="275" operator="between">
      <formula>48</formula>
      <formula>49.5</formula>
    </cfRule>
    <cfRule type="cellIs" dxfId="1029" priority="276" operator="between">
      <formula>50.5</formula>
      <formula>52</formula>
    </cfRule>
    <cfRule type="cellIs" dxfId="1028" priority="277" operator="between">
      <formula>55</formula>
      <formula>57.5</formula>
    </cfRule>
    <cfRule type="cellIs" dxfId="1027" priority="278" operator="between">
      <formula>57.5</formula>
      <formula>60</formula>
    </cfRule>
    <cfRule type="cellIs" dxfId="1026" priority="279" operator="greaterThan">
      <formula>60</formula>
    </cfRule>
  </conditionalFormatting>
  <conditionalFormatting sqref="C992:D994">
    <cfRule type="cellIs" dxfId="1025" priority="289" operator="between">
      <formula>52.5</formula>
      <formula>47.5</formula>
    </cfRule>
    <cfRule type="cellIs" dxfId="1024" priority="290" operator="lessThan">
      <formula>30</formula>
    </cfRule>
    <cfRule type="cellIs" dxfId="1023" priority="291" operator="between">
      <formula>35</formula>
      <formula>30</formula>
    </cfRule>
    <cfRule type="cellIs" dxfId="1022" priority="292" operator="between">
      <formula>35</formula>
      <formula>40</formula>
    </cfRule>
    <cfRule type="cellIs" dxfId="1021" priority="293" operator="between">
      <formula>47.5</formula>
      <formula>45</formula>
    </cfRule>
    <cfRule type="cellIs" dxfId="1020" priority="294" operator="between">
      <formula>55</formula>
      <formula>52.5</formula>
    </cfRule>
    <cfRule type="cellIs" dxfId="1019" priority="295" operator="between">
      <formula>65</formula>
      <formula>60</formula>
    </cfRule>
    <cfRule type="cellIs" dxfId="1018" priority="296" operator="between">
      <formula>70</formula>
      <formula>65</formula>
    </cfRule>
    <cfRule type="cellIs" dxfId="1017" priority="297" operator="greaterThan">
      <formula>70</formula>
    </cfRule>
  </conditionalFormatting>
  <conditionalFormatting sqref="C998:D1000">
    <cfRule type="cellIs" dxfId="1016" priority="280" operator="between">
      <formula>52.5</formula>
      <formula>47.5</formula>
    </cfRule>
    <cfRule type="cellIs" dxfId="1015" priority="281" operator="lessThan">
      <formula>30</formula>
    </cfRule>
    <cfRule type="cellIs" dxfId="1014" priority="282" operator="between">
      <formula>35</formula>
      <formula>30</formula>
    </cfRule>
    <cfRule type="cellIs" dxfId="1013" priority="283" operator="between">
      <formula>35</formula>
      <formula>40</formula>
    </cfRule>
    <cfRule type="cellIs" dxfId="1012" priority="284" operator="between">
      <formula>47.5</formula>
      <formula>45</formula>
    </cfRule>
    <cfRule type="cellIs" dxfId="1011" priority="285" operator="between">
      <formula>55</formula>
      <formula>52.5</formula>
    </cfRule>
    <cfRule type="cellIs" dxfId="1010" priority="286" operator="between">
      <formula>65</formula>
      <formula>60</formula>
    </cfRule>
    <cfRule type="cellIs" dxfId="1009" priority="287" operator="between">
      <formula>70</formula>
      <formula>65</formula>
    </cfRule>
    <cfRule type="cellIs" dxfId="1008" priority="288" operator="greaterThan">
      <formula>70</formula>
    </cfRule>
  </conditionalFormatting>
  <conditionalFormatting sqref="F1015:F1017">
    <cfRule type="cellIs" dxfId="1007" priority="244" operator="between">
      <formula>49.5</formula>
      <formula>50.5</formula>
    </cfRule>
    <cfRule type="cellIs" dxfId="1006" priority="245" operator="lessThan">
      <formula>40</formula>
    </cfRule>
    <cfRule type="cellIs" dxfId="1005" priority="246" operator="between">
      <formula>40</formula>
      <formula>42.5</formula>
    </cfRule>
    <cfRule type="cellIs" dxfId="1004" priority="247" operator="between">
      <formula>42.5</formula>
      <formula>45</formula>
    </cfRule>
    <cfRule type="cellIs" dxfId="1003" priority="248" operator="between">
      <formula>48</formula>
      <formula>49.5</formula>
    </cfRule>
    <cfRule type="cellIs" dxfId="1002" priority="249" operator="between">
      <formula>50.5</formula>
      <formula>52</formula>
    </cfRule>
    <cfRule type="cellIs" dxfId="1001" priority="250" operator="between">
      <formula>55</formula>
      <formula>57.5</formula>
    </cfRule>
    <cfRule type="cellIs" dxfId="1000" priority="251" operator="between">
      <formula>57.5</formula>
      <formula>60</formula>
    </cfRule>
    <cfRule type="cellIs" dxfId="999" priority="252" operator="greaterThan">
      <formula>60</formula>
    </cfRule>
  </conditionalFormatting>
  <conditionalFormatting sqref="C1009:D1011">
    <cfRule type="cellIs" dxfId="998" priority="262" operator="between">
      <formula>52.5</formula>
      <formula>47.5</formula>
    </cfRule>
    <cfRule type="cellIs" dxfId="997" priority="263" operator="lessThan">
      <formula>30</formula>
    </cfRule>
    <cfRule type="cellIs" dxfId="996" priority="264" operator="between">
      <formula>35</formula>
      <formula>30</formula>
    </cfRule>
    <cfRule type="cellIs" dxfId="995" priority="265" operator="between">
      <formula>35</formula>
      <formula>40</formula>
    </cfRule>
    <cfRule type="cellIs" dxfId="994" priority="266" operator="between">
      <formula>47.5</formula>
      <formula>45</formula>
    </cfRule>
    <cfRule type="cellIs" dxfId="993" priority="267" operator="between">
      <formula>55</formula>
      <formula>52.5</formula>
    </cfRule>
    <cfRule type="cellIs" dxfId="992" priority="268" operator="between">
      <formula>65</formula>
      <formula>60</formula>
    </cfRule>
    <cfRule type="cellIs" dxfId="991" priority="269" operator="between">
      <formula>70</formula>
      <formula>65</formula>
    </cfRule>
    <cfRule type="cellIs" dxfId="990" priority="270" operator="greaterThan">
      <formula>70</formula>
    </cfRule>
  </conditionalFormatting>
  <conditionalFormatting sqref="C1015:D1017">
    <cfRule type="cellIs" dxfId="989" priority="253" operator="between">
      <formula>52.5</formula>
      <formula>47.5</formula>
    </cfRule>
    <cfRule type="cellIs" dxfId="988" priority="254" operator="lessThan">
      <formula>30</formula>
    </cfRule>
    <cfRule type="cellIs" dxfId="987" priority="255" operator="between">
      <formula>35</formula>
      <formula>30</formula>
    </cfRule>
    <cfRule type="cellIs" dxfId="986" priority="256" operator="between">
      <formula>35</formula>
      <formula>40</formula>
    </cfRule>
    <cfRule type="cellIs" dxfId="985" priority="257" operator="between">
      <formula>47.5</formula>
      <formula>45</formula>
    </cfRule>
    <cfRule type="cellIs" dxfId="984" priority="258" operator="between">
      <formula>55</formula>
      <formula>52.5</formula>
    </cfRule>
    <cfRule type="cellIs" dxfId="983" priority="259" operator="between">
      <formula>65</formula>
      <formula>60</formula>
    </cfRule>
    <cfRule type="cellIs" dxfId="982" priority="260" operator="between">
      <formula>70</formula>
      <formula>65</formula>
    </cfRule>
    <cfRule type="cellIs" dxfId="981" priority="261" operator="greaterThan">
      <formula>70</formula>
    </cfRule>
  </conditionalFormatting>
  <conditionalFormatting sqref="L1015:L1017">
    <cfRule type="cellIs" dxfId="980" priority="217" operator="between">
      <formula>49.5</formula>
      <formula>50.5</formula>
    </cfRule>
    <cfRule type="cellIs" dxfId="979" priority="218" operator="lessThan">
      <formula>40</formula>
    </cfRule>
    <cfRule type="cellIs" dxfId="978" priority="219" operator="between">
      <formula>40</formula>
      <formula>42.5</formula>
    </cfRule>
    <cfRule type="cellIs" dxfId="977" priority="220" operator="between">
      <formula>42.5</formula>
      <formula>45</formula>
    </cfRule>
    <cfRule type="cellIs" dxfId="976" priority="221" operator="between">
      <formula>48</formula>
      <formula>49.5</formula>
    </cfRule>
    <cfRule type="cellIs" dxfId="975" priority="222" operator="between">
      <formula>50.5</formula>
      <formula>52</formula>
    </cfRule>
    <cfRule type="cellIs" dxfId="974" priority="223" operator="between">
      <formula>55</formula>
      <formula>57.5</formula>
    </cfRule>
    <cfRule type="cellIs" dxfId="973" priority="224" operator="between">
      <formula>57.5</formula>
      <formula>60</formula>
    </cfRule>
    <cfRule type="cellIs" dxfId="972" priority="225" operator="greaterThan">
      <formula>60</formula>
    </cfRule>
  </conditionalFormatting>
  <conditionalFormatting sqref="I1009:J1011">
    <cfRule type="cellIs" dxfId="971" priority="235" operator="between">
      <formula>52.5</formula>
      <formula>47.5</formula>
    </cfRule>
    <cfRule type="cellIs" dxfId="970" priority="236" operator="lessThan">
      <formula>30</formula>
    </cfRule>
    <cfRule type="cellIs" dxfId="969" priority="237" operator="between">
      <formula>35</formula>
      <formula>30</formula>
    </cfRule>
    <cfRule type="cellIs" dxfId="968" priority="238" operator="between">
      <formula>35</formula>
      <formula>40</formula>
    </cfRule>
    <cfRule type="cellIs" dxfId="967" priority="239" operator="between">
      <formula>47.5</formula>
      <formula>45</formula>
    </cfRule>
    <cfRule type="cellIs" dxfId="966" priority="240" operator="between">
      <formula>55</formula>
      <formula>52.5</formula>
    </cfRule>
    <cfRule type="cellIs" dxfId="965" priority="241" operator="between">
      <formula>65</formula>
      <formula>60</formula>
    </cfRule>
    <cfRule type="cellIs" dxfId="964" priority="242" operator="between">
      <formula>70</formula>
      <formula>65</formula>
    </cfRule>
    <cfRule type="cellIs" dxfId="963" priority="243" operator="greaterThan">
      <formula>70</formula>
    </cfRule>
  </conditionalFormatting>
  <conditionalFormatting sqref="I1015:J1017">
    <cfRule type="cellIs" dxfId="962" priority="226" operator="between">
      <formula>52.5</formula>
      <formula>47.5</formula>
    </cfRule>
    <cfRule type="cellIs" dxfId="961" priority="227" operator="lessThan">
      <formula>30</formula>
    </cfRule>
    <cfRule type="cellIs" dxfId="960" priority="228" operator="between">
      <formula>35</formula>
      <formula>30</formula>
    </cfRule>
    <cfRule type="cellIs" dxfId="959" priority="229" operator="between">
      <formula>35</formula>
      <formula>40</formula>
    </cfRule>
    <cfRule type="cellIs" dxfId="958" priority="230" operator="between">
      <formula>47.5</formula>
      <formula>45</formula>
    </cfRule>
    <cfRule type="cellIs" dxfId="957" priority="231" operator="between">
      <formula>55</formula>
      <formula>52.5</formula>
    </cfRule>
    <cfRule type="cellIs" dxfId="956" priority="232" operator="between">
      <formula>65</formula>
      <formula>60</formula>
    </cfRule>
    <cfRule type="cellIs" dxfId="955" priority="233" operator="between">
      <formula>70</formula>
      <formula>65</formula>
    </cfRule>
    <cfRule type="cellIs" dxfId="954" priority="234" operator="greaterThan">
      <formula>70</formula>
    </cfRule>
  </conditionalFormatting>
  <conditionalFormatting sqref="X1015:X1017">
    <cfRule type="cellIs" dxfId="953" priority="190" operator="between">
      <formula>49.5</formula>
      <formula>50.5</formula>
    </cfRule>
    <cfRule type="cellIs" dxfId="952" priority="191" operator="lessThan">
      <formula>40</formula>
    </cfRule>
    <cfRule type="cellIs" dxfId="951" priority="192" operator="between">
      <formula>40</formula>
      <formula>42.5</formula>
    </cfRule>
    <cfRule type="cellIs" dxfId="950" priority="193" operator="between">
      <formula>42.5</formula>
      <formula>45</formula>
    </cfRule>
    <cfRule type="cellIs" dxfId="949" priority="194" operator="between">
      <formula>48</formula>
      <formula>49.5</formula>
    </cfRule>
    <cfRule type="cellIs" dxfId="948" priority="195" operator="between">
      <formula>50.5</formula>
      <formula>52</formula>
    </cfRule>
    <cfRule type="cellIs" dxfId="947" priority="196" operator="between">
      <formula>55</formula>
      <formula>57.5</formula>
    </cfRule>
    <cfRule type="cellIs" dxfId="946" priority="197" operator="between">
      <formula>57.5</formula>
      <formula>60</formula>
    </cfRule>
    <cfRule type="cellIs" dxfId="945" priority="198" operator="greaterThan">
      <formula>60</formula>
    </cfRule>
  </conditionalFormatting>
  <conditionalFormatting sqref="U1009:V1011">
    <cfRule type="cellIs" dxfId="944" priority="208" operator="between">
      <formula>52.5</formula>
      <formula>47.5</formula>
    </cfRule>
    <cfRule type="cellIs" dxfId="943" priority="209" operator="lessThan">
      <formula>30</formula>
    </cfRule>
    <cfRule type="cellIs" dxfId="942" priority="210" operator="between">
      <formula>35</formula>
      <formula>30</formula>
    </cfRule>
    <cfRule type="cellIs" dxfId="941" priority="211" operator="between">
      <formula>35</formula>
      <formula>40</formula>
    </cfRule>
    <cfRule type="cellIs" dxfId="940" priority="212" operator="between">
      <formula>47.5</formula>
      <formula>45</formula>
    </cfRule>
    <cfRule type="cellIs" dxfId="939" priority="213" operator="between">
      <formula>55</formula>
      <formula>52.5</formula>
    </cfRule>
    <cfRule type="cellIs" dxfId="938" priority="214" operator="between">
      <formula>65</formula>
      <formula>60</formula>
    </cfRule>
    <cfRule type="cellIs" dxfId="937" priority="215" operator="between">
      <formula>70</formula>
      <formula>65</formula>
    </cfRule>
    <cfRule type="cellIs" dxfId="936" priority="216" operator="greaterThan">
      <formula>70</formula>
    </cfRule>
  </conditionalFormatting>
  <conditionalFormatting sqref="U1015:V1017">
    <cfRule type="cellIs" dxfId="935" priority="199" operator="between">
      <formula>52.5</formula>
      <formula>47.5</formula>
    </cfRule>
    <cfRule type="cellIs" dxfId="934" priority="200" operator="lessThan">
      <formula>30</formula>
    </cfRule>
    <cfRule type="cellIs" dxfId="933" priority="201" operator="between">
      <formula>35</formula>
      <formula>30</formula>
    </cfRule>
    <cfRule type="cellIs" dxfId="932" priority="202" operator="between">
      <formula>35</formula>
      <formula>40</formula>
    </cfRule>
    <cfRule type="cellIs" dxfId="931" priority="203" operator="between">
      <formula>47.5</formula>
      <formula>45</formula>
    </cfRule>
    <cfRule type="cellIs" dxfId="930" priority="204" operator="between">
      <formula>55</formula>
      <formula>52.5</formula>
    </cfRule>
    <cfRule type="cellIs" dxfId="929" priority="205" operator="between">
      <formula>65</formula>
      <formula>60</formula>
    </cfRule>
    <cfRule type="cellIs" dxfId="928" priority="206" operator="between">
      <formula>70</formula>
      <formula>65</formula>
    </cfRule>
    <cfRule type="cellIs" dxfId="927" priority="207" operator="greaterThan">
      <formula>70</formula>
    </cfRule>
  </conditionalFormatting>
  <conditionalFormatting sqref="C1026:D1028">
    <cfRule type="cellIs" dxfId="926" priority="181" operator="between">
      <formula>52.5</formula>
      <formula>47.5</formula>
    </cfRule>
    <cfRule type="cellIs" dxfId="925" priority="182" operator="lessThan">
      <formula>30</formula>
    </cfRule>
    <cfRule type="cellIs" dxfId="924" priority="183" operator="between">
      <formula>35</formula>
      <formula>30</formula>
    </cfRule>
    <cfRule type="cellIs" dxfId="923" priority="184" operator="between">
      <formula>35</formula>
      <formula>40</formula>
    </cfRule>
    <cfRule type="cellIs" dxfId="922" priority="185" operator="between">
      <formula>47.5</formula>
      <formula>45</formula>
    </cfRule>
    <cfRule type="cellIs" dxfId="921" priority="186" operator="between">
      <formula>55</formula>
      <formula>52.5</formula>
    </cfRule>
    <cfRule type="cellIs" dxfId="920" priority="187" operator="between">
      <formula>65</formula>
      <formula>60</formula>
    </cfRule>
    <cfRule type="cellIs" dxfId="919" priority="188" operator="between">
      <formula>70</formula>
      <formula>65</formula>
    </cfRule>
    <cfRule type="cellIs" dxfId="918" priority="189" operator="greaterThan">
      <formula>70</formula>
    </cfRule>
  </conditionalFormatting>
  <conditionalFormatting sqref="C1032:D1034">
    <cfRule type="cellIs" dxfId="917" priority="172" operator="between">
      <formula>52.5</formula>
      <formula>47.5</formula>
    </cfRule>
    <cfRule type="cellIs" dxfId="916" priority="173" operator="lessThan">
      <formula>30</formula>
    </cfRule>
    <cfRule type="cellIs" dxfId="915" priority="174" operator="between">
      <formula>35</formula>
      <formula>30</formula>
    </cfRule>
    <cfRule type="cellIs" dxfId="914" priority="175" operator="between">
      <formula>35</formula>
      <formula>40</formula>
    </cfRule>
    <cfRule type="cellIs" dxfId="913" priority="176" operator="between">
      <formula>47.5</formula>
      <formula>45</formula>
    </cfRule>
    <cfRule type="cellIs" dxfId="912" priority="177" operator="between">
      <formula>55</formula>
      <formula>52.5</formula>
    </cfRule>
    <cfRule type="cellIs" dxfId="911" priority="178" operator="between">
      <formula>65</formula>
      <formula>60</formula>
    </cfRule>
    <cfRule type="cellIs" dxfId="910" priority="179" operator="between">
      <formula>70</formula>
      <formula>65</formula>
    </cfRule>
    <cfRule type="cellIs" dxfId="909" priority="180" operator="greaterThan">
      <formula>70</formula>
    </cfRule>
  </conditionalFormatting>
  <conditionalFormatting sqref="L1032:L1034">
    <cfRule type="cellIs" dxfId="908" priority="136" operator="between">
      <formula>49.5</formula>
      <formula>50.5</formula>
    </cfRule>
    <cfRule type="cellIs" dxfId="907" priority="137" operator="lessThan">
      <formula>40</formula>
    </cfRule>
    <cfRule type="cellIs" dxfId="906" priority="138" operator="between">
      <formula>40</formula>
      <formula>42.5</formula>
    </cfRule>
    <cfRule type="cellIs" dxfId="905" priority="139" operator="between">
      <formula>42.5</formula>
      <formula>45</formula>
    </cfRule>
    <cfRule type="cellIs" dxfId="904" priority="140" operator="between">
      <formula>48</formula>
      <formula>49.5</formula>
    </cfRule>
    <cfRule type="cellIs" dxfId="903" priority="141" operator="between">
      <formula>50.5</formula>
      <formula>52</formula>
    </cfRule>
    <cfRule type="cellIs" dxfId="902" priority="142" operator="between">
      <formula>55</formula>
      <formula>57.5</formula>
    </cfRule>
    <cfRule type="cellIs" dxfId="901" priority="143" operator="between">
      <formula>57.5</formula>
      <formula>60</formula>
    </cfRule>
    <cfRule type="cellIs" dxfId="900" priority="144" operator="greaterThan">
      <formula>60</formula>
    </cfRule>
  </conditionalFormatting>
  <conditionalFormatting sqref="I1026:J1028">
    <cfRule type="cellIs" dxfId="899" priority="154" operator="between">
      <formula>52.5</formula>
      <formula>47.5</formula>
    </cfRule>
    <cfRule type="cellIs" dxfId="898" priority="155" operator="lessThan">
      <formula>30</formula>
    </cfRule>
    <cfRule type="cellIs" dxfId="897" priority="156" operator="between">
      <formula>35</formula>
      <formula>30</formula>
    </cfRule>
    <cfRule type="cellIs" dxfId="896" priority="157" operator="between">
      <formula>35</formula>
      <formula>40</formula>
    </cfRule>
    <cfRule type="cellIs" dxfId="895" priority="158" operator="between">
      <formula>47.5</formula>
      <formula>45</formula>
    </cfRule>
    <cfRule type="cellIs" dxfId="894" priority="159" operator="between">
      <formula>55</formula>
      <formula>52.5</formula>
    </cfRule>
    <cfRule type="cellIs" dxfId="893" priority="160" operator="between">
      <formula>65</formula>
      <formula>60</formula>
    </cfRule>
    <cfRule type="cellIs" dxfId="892" priority="161" operator="between">
      <formula>70</formula>
      <formula>65</formula>
    </cfRule>
    <cfRule type="cellIs" dxfId="891" priority="162" operator="greaterThan">
      <formula>70</formula>
    </cfRule>
  </conditionalFormatting>
  <conditionalFormatting sqref="I1032:J1034">
    <cfRule type="cellIs" dxfId="890" priority="145" operator="between">
      <formula>52.5</formula>
      <formula>47.5</formula>
    </cfRule>
    <cfRule type="cellIs" dxfId="889" priority="146" operator="lessThan">
      <formula>30</formula>
    </cfRule>
    <cfRule type="cellIs" dxfId="888" priority="147" operator="between">
      <formula>35</formula>
      <formula>30</formula>
    </cfRule>
    <cfRule type="cellIs" dxfId="887" priority="148" operator="between">
      <formula>35</formula>
      <formula>40</formula>
    </cfRule>
    <cfRule type="cellIs" dxfId="886" priority="149" operator="between">
      <formula>47.5</formula>
      <formula>45</formula>
    </cfRule>
    <cfRule type="cellIs" dxfId="885" priority="150" operator="between">
      <formula>55</formula>
      <formula>52.5</formula>
    </cfRule>
    <cfRule type="cellIs" dxfId="884" priority="151" operator="between">
      <formula>65</formula>
      <formula>60</formula>
    </cfRule>
    <cfRule type="cellIs" dxfId="883" priority="152" operator="between">
      <formula>70</formula>
      <formula>65</formula>
    </cfRule>
    <cfRule type="cellIs" dxfId="882" priority="153" operator="greaterThan">
      <formula>70</formula>
    </cfRule>
  </conditionalFormatting>
  <conditionalFormatting sqref="R1032:R1034">
    <cfRule type="cellIs" dxfId="881" priority="109" operator="between">
      <formula>49.5</formula>
      <formula>50.5</formula>
    </cfRule>
    <cfRule type="cellIs" dxfId="880" priority="110" operator="lessThan">
      <formula>40</formula>
    </cfRule>
    <cfRule type="cellIs" dxfId="879" priority="111" operator="between">
      <formula>40</formula>
      <formula>42.5</formula>
    </cfRule>
    <cfRule type="cellIs" dxfId="878" priority="112" operator="between">
      <formula>42.5</formula>
      <formula>45</formula>
    </cfRule>
    <cfRule type="cellIs" dxfId="877" priority="113" operator="between">
      <formula>48</formula>
      <formula>49.5</formula>
    </cfRule>
    <cfRule type="cellIs" dxfId="876" priority="114" operator="between">
      <formula>50.5</formula>
      <formula>52</formula>
    </cfRule>
    <cfRule type="cellIs" dxfId="875" priority="115" operator="between">
      <formula>55</formula>
      <formula>57.5</formula>
    </cfRule>
    <cfRule type="cellIs" dxfId="874" priority="116" operator="between">
      <formula>57.5</formula>
      <formula>60</formula>
    </cfRule>
    <cfRule type="cellIs" dxfId="873" priority="117" operator="greaterThan">
      <formula>60</formula>
    </cfRule>
  </conditionalFormatting>
  <conditionalFormatting sqref="O1026:P1028">
    <cfRule type="cellIs" dxfId="872" priority="127" operator="between">
      <formula>52.5</formula>
      <formula>47.5</formula>
    </cfRule>
    <cfRule type="cellIs" dxfId="871" priority="128" operator="lessThan">
      <formula>30</formula>
    </cfRule>
    <cfRule type="cellIs" dxfId="870" priority="129" operator="between">
      <formula>35</formula>
      <formula>30</formula>
    </cfRule>
    <cfRule type="cellIs" dxfId="869" priority="130" operator="between">
      <formula>35</formula>
      <formula>40</formula>
    </cfRule>
    <cfRule type="cellIs" dxfId="868" priority="131" operator="between">
      <formula>47.5</formula>
      <formula>45</formula>
    </cfRule>
    <cfRule type="cellIs" dxfId="867" priority="132" operator="between">
      <formula>55</formula>
      <formula>52.5</formula>
    </cfRule>
    <cfRule type="cellIs" dxfId="866" priority="133" operator="between">
      <formula>65</formula>
      <formula>60</formula>
    </cfRule>
    <cfRule type="cellIs" dxfId="865" priority="134" operator="between">
      <formula>70</formula>
      <formula>65</formula>
    </cfRule>
    <cfRule type="cellIs" dxfId="864" priority="135" operator="greaterThan">
      <formula>70</formula>
    </cfRule>
  </conditionalFormatting>
  <conditionalFormatting sqref="O1032:P1034">
    <cfRule type="cellIs" dxfId="863" priority="118" operator="between">
      <formula>52.5</formula>
      <formula>47.5</formula>
    </cfRule>
    <cfRule type="cellIs" dxfId="862" priority="119" operator="lessThan">
      <formula>30</formula>
    </cfRule>
    <cfRule type="cellIs" dxfId="861" priority="120" operator="between">
      <formula>35</formula>
      <formula>30</formula>
    </cfRule>
    <cfRule type="cellIs" dxfId="860" priority="121" operator="between">
      <formula>35</formula>
      <formula>40</formula>
    </cfRule>
    <cfRule type="cellIs" dxfId="859" priority="122" operator="between">
      <formula>47.5</formula>
      <formula>45</formula>
    </cfRule>
    <cfRule type="cellIs" dxfId="858" priority="123" operator="between">
      <formula>55</formula>
      <formula>52.5</formula>
    </cfRule>
    <cfRule type="cellIs" dxfId="857" priority="124" operator="between">
      <formula>65</formula>
      <formula>60</formula>
    </cfRule>
    <cfRule type="cellIs" dxfId="856" priority="125" operator="between">
      <formula>70</formula>
      <formula>65</formula>
    </cfRule>
    <cfRule type="cellIs" dxfId="855" priority="126" operator="greaterThan">
      <formula>70</formula>
    </cfRule>
  </conditionalFormatting>
  <conditionalFormatting sqref="O1009:P1011">
    <cfRule type="cellIs" dxfId="854" priority="100" operator="between">
      <formula>52.5</formula>
      <formula>47.5</formula>
    </cfRule>
    <cfRule type="cellIs" dxfId="853" priority="101" operator="lessThan">
      <formula>30</formula>
    </cfRule>
    <cfRule type="cellIs" dxfId="852" priority="102" operator="between">
      <formula>35</formula>
      <formula>30</formula>
    </cfRule>
    <cfRule type="cellIs" dxfId="851" priority="103" operator="between">
      <formula>35</formula>
      <formula>40</formula>
    </cfRule>
    <cfRule type="cellIs" dxfId="850" priority="104" operator="between">
      <formula>47.5</formula>
      <formula>45</formula>
    </cfRule>
    <cfRule type="cellIs" dxfId="849" priority="105" operator="between">
      <formula>55</formula>
      <formula>52.5</formula>
    </cfRule>
    <cfRule type="cellIs" dxfId="848" priority="106" operator="between">
      <formula>65</formula>
      <formula>60</formula>
    </cfRule>
    <cfRule type="cellIs" dxfId="847" priority="107" operator="between">
      <formula>70</formula>
      <formula>65</formula>
    </cfRule>
    <cfRule type="cellIs" dxfId="846" priority="108" operator="greaterThan">
      <formula>70</formula>
    </cfRule>
  </conditionalFormatting>
  <conditionalFormatting sqref="O1015:P1017">
    <cfRule type="cellIs" dxfId="845" priority="91" operator="between">
      <formula>52.5</formula>
      <formula>47.5</formula>
    </cfRule>
    <cfRule type="cellIs" dxfId="844" priority="92" operator="lessThan">
      <formula>30</formula>
    </cfRule>
    <cfRule type="cellIs" dxfId="843" priority="93" operator="between">
      <formula>35</formula>
      <formula>30</formula>
    </cfRule>
    <cfRule type="cellIs" dxfId="842" priority="94" operator="between">
      <formula>35</formula>
      <formula>40</formula>
    </cfRule>
    <cfRule type="cellIs" dxfId="841" priority="95" operator="between">
      <formula>47.5</formula>
      <formula>45</formula>
    </cfRule>
    <cfRule type="cellIs" dxfId="840" priority="96" operator="between">
      <formula>55</formula>
      <formula>52.5</formula>
    </cfRule>
    <cfRule type="cellIs" dxfId="839" priority="97" operator="between">
      <formula>65</formula>
      <formula>60</formula>
    </cfRule>
    <cfRule type="cellIs" dxfId="838" priority="98" operator="between">
      <formula>70</formula>
      <formula>65</formula>
    </cfRule>
    <cfRule type="cellIs" dxfId="837" priority="99" operator="greaterThan">
      <formula>70</formula>
    </cfRule>
  </conditionalFormatting>
  <conditionalFormatting sqref="R1015:R1017">
    <cfRule type="cellIs" dxfId="836" priority="82" operator="between">
      <formula>49.5</formula>
      <formula>50.5</formula>
    </cfRule>
    <cfRule type="cellIs" dxfId="835" priority="83" operator="lessThan">
      <formula>40</formula>
    </cfRule>
    <cfRule type="cellIs" dxfId="834" priority="84" operator="between">
      <formula>40</formula>
      <formula>42.5</formula>
    </cfRule>
    <cfRule type="cellIs" dxfId="833" priority="85" operator="between">
      <formula>42.5</formula>
      <formula>45</formula>
    </cfRule>
    <cfRule type="cellIs" dxfId="832" priority="86" operator="between">
      <formula>48</formula>
      <formula>49.5</formula>
    </cfRule>
    <cfRule type="cellIs" dxfId="831" priority="87" operator="between">
      <formula>50.5</formula>
      <formula>52</formula>
    </cfRule>
    <cfRule type="cellIs" dxfId="830" priority="88" operator="between">
      <formula>55</formula>
      <formula>57.5</formula>
    </cfRule>
    <cfRule type="cellIs" dxfId="829" priority="89" operator="between">
      <formula>57.5</formula>
      <formula>60</formula>
    </cfRule>
    <cfRule type="cellIs" dxfId="828" priority="90" operator="greaterThan">
      <formula>60</formula>
    </cfRule>
  </conditionalFormatting>
  <conditionalFormatting sqref="C363:D365">
    <cfRule type="cellIs" dxfId="827" priority="73" operator="between">
      <formula>52.5</formula>
      <formula>47.5</formula>
    </cfRule>
    <cfRule type="cellIs" dxfId="826" priority="74" operator="lessThan">
      <formula>30</formula>
    </cfRule>
    <cfRule type="cellIs" dxfId="825" priority="75" operator="between">
      <formula>35</formula>
      <formula>30</formula>
    </cfRule>
    <cfRule type="cellIs" dxfId="824" priority="76" operator="between">
      <formula>35</formula>
      <formula>40</formula>
    </cfRule>
    <cfRule type="cellIs" dxfId="823" priority="77" operator="between">
      <formula>47.5</formula>
      <formula>45</formula>
    </cfRule>
    <cfRule type="cellIs" dxfId="822" priority="78" operator="between">
      <formula>55</formula>
      <formula>52.5</formula>
    </cfRule>
    <cfRule type="cellIs" dxfId="821" priority="79" operator="between">
      <formula>65</formula>
      <formula>60</formula>
    </cfRule>
    <cfRule type="cellIs" dxfId="820" priority="80" operator="between">
      <formula>70</formula>
      <formula>65</formula>
    </cfRule>
    <cfRule type="cellIs" dxfId="819" priority="81" operator="greaterThan">
      <formula>70</formula>
    </cfRule>
  </conditionalFormatting>
  <conditionalFormatting sqref="C369:D371">
    <cfRule type="cellIs" dxfId="818" priority="64" operator="between">
      <formula>52.5</formula>
      <formula>47.5</formula>
    </cfRule>
    <cfRule type="cellIs" dxfId="817" priority="65" operator="lessThan">
      <formula>30</formula>
    </cfRule>
    <cfRule type="cellIs" dxfId="816" priority="66" operator="between">
      <formula>35</formula>
      <formula>30</formula>
    </cfRule>
    <cfRule type="cellIs" dxfId="815" priority="67" operator="between">
      <formula>35</formula>
      <formula>40</formula>
    </cfRule>
    <cfRule type="cellIs" dxfId="814" priority="68" operator="between">
      <formula>47.5</formula>
      <formula>45</formula>
    </cfRule>
    <cfRule type="cellIs" dxfId="813" priority="69" operator="between">
      <formula>55</formula>
      <formula>52.5</formula>
    </cfRule>
    <cfRule type="cellIs" dxfId="812" priority="70" operator="between">
      <formula>65</formula>
      <formula>60</formula>
    </cfRule>
    <cfRule type="cellIs" dxfId="811" priority="71" operator="between">
      <formula>70</formula>
      <formula>65</formula>
    </cfRule>
    <cfRule type="cellIs" dxfId="810" priority="72" operator="greaterThan">
      <formula>70</formula>
    </cfRule>
  </conditionalFormatting>
  <conditionalFormatting sqref="F369:F371">
    <cfRule type="cellIs" dxfId="809" priority="55" operator="between">
      <formula>49.5</formula>
      <formula>50.5</formula>
    </cfRule>
    <cfRule type="cellIs" dxfId="808" priority="56" operator="lessThan">
      <formula>40</formula>
    </cfRule>
    <cfRule type="cellIs" dxfId="807" priority="57" operator="between">
      <formula>40</formula>
      <formula>42.5</formula>
    </cfRule>
    <cfRule type="cellIs" dxfId="806" priority="58" operator="between">
      <formula>42.5</formula>
      <formula>45</formula>
    </cfRule>
    <cfRule type="cellIs" dxfId="805" priority="59" operator="between">
      <formula>48</formula>
      <formula>49.5</formula>
    </cfRule>
    <cfRule type="cellIs" dxfId="804" priority="60" operator="between">
      <formula>50.5</formula>
      <formula>52</formula>
    </cfRule>
    <cfRule type="cellIs" dxfId="803" priority="61" operator="between">
      <formula>55</formula>
      <formula>57.5</formula>
    </cfRule>
    <cfRule type="cellIs" dxfId="802" priority="62" operator="between">
      <formula>57.5</formula>
      <formula>60</formula>
    </cfRule>
    <cfRule type="cellIs" dxfId="801" priority="63" operator="greaterThan">
      <formula>60</formula>
    </cfRule>
  </conditionalFormatting>
  <conditionalFormatting sqref="O227:P229">
    <cfRule type="cellIs" dxfId="800" priority="46" operator="between">
      <formula>52.5</formula>
      <formula>47.5</formula>
    </cfRule>
    <cfRule type="cellIs" dxfId="799" priority="47" operator="lessThan">
      <formula>30</formula>
    </cfRule>
    <cfRule type="cellIs" dxfId="798" priority="48" operator="between">
      <formula>35</formula>
      <formula>30</formula>
    </cfRule>
    <cfRule type="cellIs" dxfId="797" priority="49" operator="between">
      <formula>35</formula>
      <formula>40</formula>
    </cfRule>
    <cfRule type="cellIs" dxfId="796" priority="50" operator="between">
      <formula>47.5</formula>
      <formula>45</formula>
    </cfRule>
    <cfRule type="cellIs" dxfId="795" priority="51" operator="between">
      <formula>55</formula>
      <formula>52.5</formula>
    </cfRule>
    <cfRule type="cellIs" dxfId="794" priority="52" operator="between">
      <formula>65</formula>
      <formula>60</formula>
    </cfRule>
    <cfRule type="cellIs" dxfId="793" priority="53" operator="between">
      <formula>70</formula>
      <formula>65</formula>
    </cfRule>
    <cfRule type="cellIs" dxfId="792" priority="54" operator="greaterThan">
      <formula>70</formula>
    </cfRule>
  </conditionalFormatting>
  <conditionalFormatting sqref="O233:P235">
    <cfRule type="cellIs" dxfId="791" priority="37" operator="between">
      <formula>52.5</formula>
      <formula>47.5</formula>
    </cfRule>
    <cfRule type="cellIs" dxfId="790" priority="38" operator="lessThan">
      <formula>30</formula>
    </cfRule>
    <cfRule type="cellIs" dxfId="789" priority="39" operator="between">
      <formula>35</formula>
      <formula>30</formula>
    </cfRule>
    <cfRule type="cellIs" dxfId="788" priority="40" operator="between">
      <formula>35</formula>
      <formula>40</formula>
    </cfRule>
    <cfRule type="cellIs" dxfId="787" priority="41" operator="between">
      <formula>47.5</formula>
      <formula>45</formula>
    </cfRule>
    <cfRule type="cellIs" dxfId="786" priority="42" operator="between">
      <formula>55</formula>
      <formula>52.5</formula>
    </cfRule>
    <cfRule type="cellIs" dxfId="785" priority="43" operator="between">
      <formula>65</formula>
      <formula>60</formula>
    </cfRule>
    <cfRule type="cellIs" dxfId="784" priority="44" operator="between">
      <formula>70</formula>
      <formula>65</formula>
    </cfRule>
    <cfRule type="cellIs" dxfId="783" priority="45" operator="greaterThan">
      <formula>70</formula>
    </cfRule>
  </conditionalFormatting>
  <conditionalFormatting sqref="R233:R235">
    <cfRule type="cellIs" dxfId="782" priority="28" operator="between">
      <formula>49.5</formula>
      <formula>50.5</formula>
    </cfRule>
    <cfRule type="cellIs" dxfId="781" priority="29" operator="lessThan">
      <formula>40</formula>
    </cfRule>
    <cfRule type="cellIs" dxfId="780" priority="30" operator="between">
      <formula>40</formula>
      <formula>42.5</formula>
    </cfRule>
    <cfRule type="cellIs" dxfId="779" priority="31" operator="between">
      <formula>42.5</formula>
      <formula>45</formula>
    </cfRule>
    <cfRule type="cellIs" dxfId="778" priority="32" operator="between">
      <formula>48</formula>
      <formula>49.5</formula>
    </cfRule>
    <cfRule type="cellIs" dxfId="777" priority="33" operator="between">
      <formula>50.5</formula>
      <formula>52</formula>
    </cfRule>
    <cfRule type="cellIs" dxfId="776" priority="34" operator="between">
      <formula>55</formula>
      <formula>57.5</formula>
    </cfRule>
    <cfRule type="cellIs" dxfId="775" priority="35" operator="between">
      <formula>57.5</formula>
      <formula>60</formula>
    </cfRule>
    <cfRule type="cellIs" dxfId="774" priority="36" operator="greater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59"/>
  <sheetViews>
    <sheetView workbookViewId="0"/>
  </sheetViews>
  <sheetFormatPr defaultColWidth="8.5703125" defaultRowHeight="15" customHeight="1" x14ac:dyDescent="0.25"/>
  <cols>
    <col min="1" max="1" width="2.85546875" style="1" customWidth="1"/>
    <col min="2" max="6" width="8.5703125" style="1"/>
    <col min="7" max="7" width="2.85546875" style="1" customWidth="1"/>
    <col min="8" max="12" width="8.5703125" style="1"/>
    <col min="13" max="13" width="2.85546875" style="1" customWidth="1"/>
    <col min="14" max="18" width="8.5703125" style="1"/>
    <col min="19" max="19" width="2.85546875" style="1" customWidth="1"/>
    <col min="20" max="16384" width="8.5703125" style="1"/>
  </cols>
  <sheetData>
    <row r="2" spans="2:25" ht="15" customHeight="1" x14ac:dyDescent="0.25">
      <c r="B2" s="39" t="s">
        <v>29</v>
      </c>
      <c r="C2" s="39"/>
      <c r="D2" s="39"/>
      <c r="E2" s="39"/>
      <c r="F2" s="39"/>
      <c r="G2" s="38"/>
      <c r="H2" s="39" t="s">
        <v>30</v>
      </c>
      <c r="I2" s="39"/>
      <c r="J2" s="39"/>
      <c r="K2" s="39"/>
      <c r="L2" s="39"/>
      <c r="M2" s="38"/>
      <c r="N2" s="39" t="s">
        <v>31</v>
      </c>
      <c r="O2" s="39"/>
      <c r="P2" s="39"/>
      <c r="Q2" s="39"/>
      <c r="R2" s="39"/>
      <c r="S2" s="38"/>
      <c r="T2" s="39" t="s">
        <v>32</v>
      </c>
      <c r="U2" s="39"/>
      <c r="V2" s="39"/>
      <c r="W2" s="39"/>
      <c r="X2" s="39"/>
      <c r="Y2" s="38"/>
    </row>
    <row r="3" spans="2:25" ht="15" customHeight="1" x14ac:dyDescent="0.25">
      <c r="B3" s="2" t="s">
        <v>112</v>
      </c>
      <c r="C3" s="33">
        <v>2</v>
      </c>
      <c r="D3" s="34">
        <v>6</v>
      </c>
      <c r="E3" s="2" t="s">
        <v>113</v>
      </c>
      <c r="F3" s="16">
        <f>C3+D3+C5+D5+C9*2</f>
        <v>12</v>
      </c>
      <c r="G3" s="38"/>
      <c r="H3" s="2" t="s">
        <v>112</v>
      </c>
      <c r="I3" s="33">
        <v>1</v>
      </c>
      <c r="J3" s="34">
        <v>3</v>
      </c>
      <c r="K3" s="2" t="s">
        <v>113</v>
      </c>
      <c r="L3" s="16">
        <f>I3+J3+I5+J5+I9*2</f>
        <v>7</v>
      </c>
      <c r="M3" s="38"/>
      <c r="N3" s="2" t="s">
        <v>112</v>
      </c>
      <c r="O3" s="33">
        <v>8</v>
      </c>
      <c r="P3" s="34">
        <v>7</v>
      </c>
      <c r="Q3" s="2" t="s">
        <v>113</v>
      </c>
      <c r="R3" s="16">
        <f>O3+P3+O5+P5+O9*2</f>
        <v>27</v>
      </c>
      <c r="S3" s="38"/>
      <c r="T3" s="2" t="s">
        <v>112</v>
      </c>
      <c r="U3" s="33">
        <v>0</v>
      </c>
      <c r="V3" s="34">
        <v>2</v>
      </c>
      <c r="W3" s="2" t="s">
        <v>113</v>
      </c>
      <c r="X3" s="16">
        <f>U3+V3+U5+V5+U9*2</f>
        <v>12</v>
      </c>
      <c r="Y3" s="38"/>
    </row>
    <row r="4" spans="2:25" ht="15" customHeight="1" x14ac:dyDescent="0.25">
      <c r="B4" s="3" t="s">
        <v>114</v>
      </c>
      <c r="C4" s="35">
        <v>0</v>
      </c>
      <c r="D4" s="36">
        <v>1</v>
      </c>
      <c r="E4" s="3" t="s">
        <v>115</v>
      </c>
      <c r="F4" s="17">
        <f>SUM(C3:D4)+C10*2</f>
        <v>11</v>
      </c>
      <c r="G4" s="38"/>
      <c r="H4" s="3" t="s">
        <v>114</v>
      </c>
      <c r="I4" s="35">
        <v>2</v>
      </c>
      <c r="J4" s="36">
        <v>2</v>
      </c>
      <c r="K4" s="3" t="s">
        <v>115</v>
      </c>
      <c r="L4" s="17">
        <f>SUM(I3:J4)+I10*2</f>
        <v>10</v>
      </c>
      <c r="M4" s="38"/>
      <c r="N4" s="3" t="s">
        <v>114</v>
      </c>
      <c r="O4" s="35">
        <v>6</v>
      </c>
      <c r="P4" s="36">
        <v>4</v>
      </c>
      <c r="Q4" s="3" t="s">
        <v>115</v>
      </c>
      <c r="R4" s="17">
        <f>SUM(O3:P4)+O10*2</f>
        <v>29</v>
      </c>
      <c r="S4" s="38"/>
      <c r="T4" s="3" t="s">
        <v>114</v>
      </c>
      <c r="U4" s="35">
        <v>3</v>
      </c>
      <c r="V4" s="36">
        <v>2</v>
      </c>
      <c r="W4" s="3" t="s">
        <v>115</v>
      </c>
      <c r="X4" s="17">
        <f>SUM(U3:V4)+U10*2</f>
        <v>13</v>
      </c>
      <c r="Y4" s="38"/>
    </row>
    <row r="5" spans="2:25" ht="15" customHeight="1" x14ac:dyDescent="0.25">
      <c r="B5" s="4" t="s">
        <v>116</v>
      </c>
      <c r="C5" s="31">
        <v>0</v>
      </c>
      <c r="D5" s="32">
        <v>2</v>
      </c>
      <c r="E5" s="4" t="s">
        <v>117</v>
      </c>
      <c r="F5" s="18">
        <f>SUM(C4:D5)+C11*2</f>
        <v>3</v>
      </c>
      <c r="G5" s="38"/>
      <c r="H5" s="4" t="s">
        <v>116</v>
      </c>
      <c r="I5" s="31">
        <v>1</v>
      </c>
      <c r="J5" s="32">
        <v>2</v>
      </c>
      <c r="K5" s="4" t="s">
        <v>117</v>
      </c>
      <c r="L5" s="18">
        <f>SUM(I4:J5)+I11*2</f>
        <v>7</v>
      </c>
      <c r="M5" s="38"/>
      <c r="N5" s="4" t="s">
        <v>116</v>
      </c>
      <c r="O5" s="31">
        <v>1</v>
      </c>
      <c r="P5" s="32">
        <v>3</v>
      </c>
      <c r="Q5" s="4" t="s">
        <v>117</v>
      </c>
      <c r="R5" s="18">
        <f>SUM(O4:P5)+O11*2</f>
        <v>16</v>
      </c>
      <c r="S5" s="38"/>
      <c r="T5" s="4" t="s">
        <v>116</v>
      </c>
      <c r="U5" s="31">
        <v>3</v>
      </c>
      <c r="V5" s="32">
        <v>1</v>
      </c>
      <c r="W5" s="4" t="s">
        <v>117</v>
      </c>
      <c r="X5" s="18">
        <f>SUM(U4:V5)+U11*2</f>
        <v>13</v>
      </c>
      <c r="Y5" s="38"/>
    </row>
    <row r="6" spans="2:25" ht="15" customHeight="1" x14ac:dyDescent="0.25">
      <c r="B6" s="2" t="s">
        <v>118</v>
      </c>
      <c r="C6" s="6">
        <f>C3/(C3+D3)*100</f>
        <v>25</v>
      </c>
      <c r="D6" s="7">
        <f>D3/(C3+D3)*100</f>
        <v>75</v>
      </c>
      <c r="E6" s="2" t="s">
        <v>119</v>
      </c>
      <c r="F6" s="12">
        <f>F3/SUM(F3:F5)*100</f>
        <v>46.153846153846153</v>
      </c>
      <c r="G6" s="38"/>
      <c r="H6" s="2" t="s">
        <v>118</v>
      </c>
      <c r="I6" s="6">
        <f>I3/(I3+J3)*100</f>
        <v>25</v>
      </c>
      <c r="J6" s="7">
        <f>J3/(I3+J3)*100</f>
        <v>75</v>
      </c>
      <c r="K6" s="2" t="s">
        <v>119</v>
      </c>
      <c r="L6" s="12">
        <f>L3/SUM(L3:L5)*100</f>
        <v>29.166666666666668</v>
      </c>
      <c r="M6" s="38"/>
      <c r="N6" s="2" t="s">
        <v>118</v>
      </c>
      <c r="O6" s="6">
        <f>O3/(O3+P3)*100</f>
        <v>53.333333333333336</v>
      </c>
      <c r="P6" s="7">
        <f>P3/(O3+P3)*100</f>
        <v>46.666666666666664</v>
      </c>
      <c r="Q6" s="2" t="s">
        <v>119</v>
      </c>
      <c r="R6" s="12">
        <f>R3/SUM(R3:R5)*100</f>
        <v>37.5</v>
      </c>
      <c r="S6" s="38"/>
      <c r="T6" s="2" t="s">
        <v>118</v>
      </c>
      <c r="U6" s="6">
        <f>U3/(U3+V3)*100</f>
        <v>0</v>
      </c>
      <c r="V6" s="7">
        <f>V3/(U3+V3)*100</f>
        <v>100</v>
      </c>
      <c r="W6" s="2" t="s">
        <v>119</v>
      </c>
      <c r="X6" s="12">
        <f>X3/SUM(X3:X5)*100</f>
        <v>31.578947368421051</v>
      </c>
      <c r="Y6" s="38"/>
    </row>
    <row r="7" spans="2:25" ht="15" customHeight="1" x14ac:dyDescent="0.25">
      <c r="B7" s="3" t="s">
        <v>120</v>
      </c>
      <c r="C7" s="8">
        <f>C4/(C4+D4)*100</f>
        <v>0</v>
      </c>
      <c r="D7" s="9">
        <f>D4/(C4+D4)*100</f>
        <v>100</v>
      </c>
      <c r="E7" s="3" t="s">
        <v>121</v>
      </c>
      <c r="F7" s="13">
        <f>F4/SUM(F3:F5)*100</f>
        <v>42.307692307692307</v>
      </c>
      <c r="G7" s="38"/>
      <c r="H7" s="3" t="s">
        <v>120</v>
      </c>
      <c r="I7" s="8">
        <f>I4/(I4+J4)*100</f>
        <v>50</v>
      </c>
      <c r="J7" s="9">
        <f>J4/(I4+J4)*100</f>
        <v>50</v>
      </c>
      <c r="K7" s="3" t="s">
        <v>121</v>
      </c>
      <c r="L7" s="13">
        <f>L4/SUM(L3:L5)*100</f>
        <v>41.666666666666671</v>
      </c>
      <c r="M7" s="38"/>
      <c r="N7" s="3" t="s">
        <v>120</v>
      </c>
      <c r="O7" s="8">
        <f>O4/(O4+P4)*100</f>
        <v>60</v>
      </c>
      <c r="P7" s="9">
        <f>P4/(O4+P4)*100</f>
        <v>40</v>
      </c>
      <c r="Q7" s="3" t="s">
        <v>121</v>
      </c>
      <c r="R7" s="13">
        <f>R4/SUM(R3:R5)*100</f>
        <v>40.277777777777779</v>
      </c>
      <c r="S7" s="38"/>
      <c r="T7" s="3" t="s">
        <v>120</v>
      </c>
      <c r="U7" s="8">
        <f>U4/(U4+V4)*100</f>
        <v>60</v>
      </c>
      <c r="V7" s="9">
        <f>V4/(U4+V4)*100</f>
        <v>40</v>
      </c>
      <c r="W7" s="3" t="s">
        <v>121</v>
      </c>
      <c r="X7" s="13">
        <f>X4/SUM(X3:X5)*100</f>
        <v>34.210526315789473</v>
      </c>
      <c r="Y7" s="38"/>
    </row>
    <row r="8" spans="2:25" ht="15" customHeight="1" x14ac:dyDescent="0.25">
      <c r="B8" s="4" t="s">
        <v>122</v>
      </c>
      <c r="C8" s="10">
        <f>C5/(C5+D5)*100</f>
        <v>0</v>
      </c>
      <c r="D8" s="11">
        <f>D5/(C5+D5)*100</f>
        <v>100</v>
      </c>
      <c r="E8" s="4" t="s">
        <v>123</v>
      </c>
      <c r="F8" s="14">
        <f>F5/SUM(F3:F5)*100</f>
        <v>11.538461538461538</v>
      </c>
      <c r="G8" s="38"/>
      <c r="H8" s="4" t="s">
        <v>122</v>
      </c>
      <c r="I8" s="10">
        <f>I5/(I5+J5)*100</f>
        <v>33.333333333333329</v>
      </c>
      <c r="J8" s="11">
        <f>J5/(I5+J5)*100</f>
        <v>66.666666666666657</v>
      </c>
      <c r="K8" s="4" t="s">
        <v>123</v>
      </c>
      <c r="L8" s="14">
        <f>L5/SUM(L3:L5)*100</f>
        <v>29.166666666666668</v>
      </c>
      <c r="M8" s="38"/>
      <c r="N8" s="4" t="s">
        <v>122</v>
      </c>
      <c r="O8" s="10">
        <f>O5/(O5+P5)*100</f>
        <v>25</v>
      </c>
      <c r="P8" s="11">
        <f>P5/(O5+P5)*100</f>
        <v>75</v>
      </c>
      <c r="Q8" s="4" t="s">
        <v>123</v>
      </c>
      <c r="R8" s="14">
        <f>R5/SUM(R3:R5)*100</f>
        <v>22.222222222222221</v>
      </c>
      <c r="S8" s="38"/>
      <c r="T8" s="4" t="s">
        <v>122</v>
      </c>
      <c r="U8" s="10">
        <f>U5/(U5+V5)*100</f>
        <v>75</v>
      </c>
      <c r="V8" s="11">
        <f>V5/(U5+V5)*100</f>
        <v>25</v>
      </c>
      <c r="W8" s="4" t="s">
        <v>123</v>
      </c>
      <c r="X8" s="14">
        <f>X5/SUM(X3:X5)*100</f>
        <v>34.210526315789473</v>
      </c>
      <c r="Y8" s="38"/>
    </row>
    <row r="9" spans="2:25" ht="15" customHeight="1" x14ac:dyDescent="0.25">
      <c r="B9" s="2" t="s">
        <v>124</v>
      </c>
      <c r="C9" s="40">
        <v>1</v>
      </c>
      <c r="D9" s="41"/>
      <c r="E9" s="2" t="s">
        <v>125</v>
      </c>
      <c r="F9" s="12">
        <f>SQRT(5+F3)/SQRT(5+F4)*((5+C3)/(5+D3))</f>
        <v>0.65594862225735506</v>
      </c>
      <c r="G9" s="38"/>
      <c r="H9" s="2" t="s">
        <v>124</v>
      </c>
      <c r="I9" s="40">
        <v>0</v>
      </c>
      <c r="J9" s="41"/>
      <c r="K9" s="2" t="s">
        <v>125</v>
      </c>
      <c r="L9" s="12">
        <f>SQRT(5+L3)/SQRT(5+L4)*((5+I3)/(5+J3))</f>
        <v>0.67082039324993681</v>
      </c>
      <c r="M9" s="38"/>
      <c r="N9" s="2" t="s">
        <v>124</v>
      </c>
      <c r="O9" s="40">
        <v>4</v>
      </c>
      <c r="P9" s="41"/>
      <c r="Q9" s="2" t="s">
        <v>125</v>
      </c>
      <c r="R9" s="12">
        <f>SQRT(5+R3)/SQRT(5+R4)*((5+O3)/(5+P3))</f>
        <v>1.0509877084907762</v>
      </c>
      <c r="S9" s="38"/>
      <c r="T9" s="2" t="s">
        <v>124</v>
      </c>
      <c r="U9" s="40">
        <v>3</v>
      </c>
      <c r="V9" s="41"/>
      <c r="W9" s="2" t="s">
        <v>125</v>
      </c>
      <c r="X9" s="12">
        <f>SQRT(5+X3)/SQRT(5+X4)*((5+U3)/(5+V3))</f>
        <v>0.6941609398625358</v>
      </c>
      <c r="Y9" s="38"/>
    </row>
    <row r="10" spans="2:25" ht="15" customHeight="1" x14ac:dyDescent="0.25">
      <c r="B10" s="3" t="s">
        <v>126</v>
      </c>
      <c r="C10" s="42">
        <v>1</v>
      </c>
      <c r="D10" s="43"/>
      <c r="E10" s="3" t="s">
        <v>127</v>
      </c>
      <c r="F10" s="13">
        <f>SQRT(5+F4)/SQRT(5+F5)*((5+C4)/(5+D4))</f>
        <v>1.1785113019775793</v>
      </c>
      <c r="G10" s="38"/>
      <c r="H10" s="3" t="s">
        <v>126</v>
      </c>
      <c r="I10" s="42">
        <v>1</v>
      </c>
      <c r="J10" s="43"/>
      <c r="K10" s="3" t="s">
        <v>127</v>
      </c>
      <c r="L10" s="13">
        <f>SQRT(5+L4)/SQRT(5+L5)*((5+I4)/(5+J4))</f>
        <v>1.1180339887498949</v>
      </c>
      <c r="M10" s="38"/>
      <c r="N10" s="3" t="s">
        <v>126</v>
      </c>
      <c r="O10" s="42">
        <v>2</v>
      </c>
      <c r="P10" s="43"/>
      <c r="Q10" s="3" t="s">
        <v>127</v>
      </c>
      <c r="R10" s="13">
        <f>SQRT(5+R4)/SQRT(5+R5)*((5+O4)/(5+P4))</f>
        <v>1.5551775806853045</v>
      </c>
      <c r="S10" s="38"/>
      <c r="T10" s="3" t="s">
        <v>126</v>
      </c>
      <c r="U10" s="42">
        <v>3</v>
      </c>
      <c r="V10" s="43"/>
      <c r="W10" s="3" t="s">
        <v>127</v>
      </c>
      <c r="X10" s="13">
        <f>SQRT(5+X4)/SQRT(5+X5)*((5+U4)/(5+V4))</f>
        <v>1.1428571428571428</v>
      </c>
      <c r="Y10" s="38"/>
    </row>
    <row r="11" spans="2:25" ht="15" customHeight="1" x14ac:dyDescent="0.25">
      <c r="B11" s="4" t="s">
        <v>128</v>
      </c>
      <c r="C11" s="44">
        <v>0</v>
      </c>
      <c r="D11" s="45"/>
      <c r="E11" s="4" t="s">
        <v>129</v>
      </c>
      <c r="F11" s="14">
        <f>SQRT(5+F5)/SQRT(5+F3)*((5+C5)/(5+D5))</f>
        <v>0.48999595755002529</v>
      </c>
      <c r="G11" s="38"/>
      <c r="H11" s="4" t="s">
        <v>128</v>
      </c>
      <c r="I11" s="44">
        <v>0</v>
      </c>
      <c r="J11" s="45"/>
      <c r="K11" s="4" t="s">
        <v>129</v>
      </c>
      <c r="L11" s="14">
        <f>SQRT(5+L5)/SQRT(5+L3)*((5+I5)/(5+J5))</f>
        <v>0.8571428571428571</v>
      </c>
      <c r="M11" s="38"/>
      <c r="N11" s="4" t="s">
        <v>128</v>
      </c>
      <c r="O11" s="44">
        <v>1</v>
      </c>
      <c r="P11" s="45"/>
      <c r="Q11" s="4" t="s">
        <v>129</v>
      </c>
      <c r="R11" s="14">
        <f>SQRT(5+R5)/SQRT(5+R3)*((5+O5)/(5+P5))</f>
        <v>0.6075694404757368</v>
      </c>
      <c r="S11" s="38"/>
      <c r="T11" s="4" t="s">
        <v>128</v>
      </c>
      <c r="U11" s="44">
        <v>2</v>
      </c>
      <c r="V11" s="45"/>
      <c r="W11" s="4" t="s">
        <v>129</v>
      </c>
      <c r="X11" s="14">
        <f>SQRT(5+X5)/SQRT(5+X3)*((5+U5)/(5+V5))</f>
        <v>1.3719886811400706</v>
      </c>
      <c r="Y11" s="38"/>
    </row>
    <row r="12" spans="2:25" ht="15" customHeight="1" x14ac:dyDescent="0.25">
      <c r="B12" s="2" t="s">
        <v>112</v>
      </c>
      <c r="C12" s="6">
        <f>(100*F9)/(1+F9)</f>
        <v>39.611653009087895</v>
      </c>
      <c r="D12" s="7">
        <f>100-C12</f>
        <v>60.388346990912105</v>
      </c>
      <c r="E12" s="2" t="s">
        <v>130</v>
      </c>
      <c r="F12" s="7">
        <f>(C12+D14)/2</f>
        <v>53.36296452672633</v>
      </c>
      <c r="G12" s="38"/>
      <c r="H12" s="2" t="s">
        <v>112</v>
      </c>
      <c r="I12" s="6">
        <f>(100*L9)/(1+L9)</f>
        <v>40.149162409079437</v>
      </c>
      <c r="J12" s="7">
        <f>100-I12</f>
        <v>59.850837590920563</v>
      </c>
      <c r="K12" s="2" t="s">
        <v>130</v>
      </c>
      <c r="L12" s="7">
        <f>(I12+J14)/2</f>
        <v>46.997658127616646</v>
      </c>
      <c r="M12" s="38"/>
      <c r="N12" s="2" t="s">
        <v>161</v>
      </c>
      <c r="O12" s="6">
        <f>(100*R9)/(1+R9)</f>
        <v>51.243003755695234</v>
      </c>
      <c r="P12" s="7">
        <f>100-O12</f>
        <v>48.756996244304766</v>
      </c>
      <c r="Q12" s="2" t="s">
        <v>130</v>
      </c>
      <c r="R12" s="7">
        <f>(O12+P14)/2</f>
        <v>56.724357369553921</v>
      </c>
      <c r="S12" s="38"/>
      <c r="T12" s="2" t="s">
        <v>161</v>
      </c>
      <c r="U12" s="6">
        <f>(100*X9)/(1+X9)</f>
        <v>40.973730625548484</v>
      </c>
      <c r="V12" s="7">
        <f>100-U12</f>
        <v>59.026269374451516</v>
      </c>
      <c r="W12" s="2" t="s">
        <v>130</v>
      </c>
      <c r="X12" s="7">
        <f>(U12+V14)/2</f>
        <v>41.566223910711585</v>
      </c>
      <c r="Y12" s="38"/>
    </row>
    <row r="13" spans="2:25" ht="15" customHeight="1" x14ac:dyDescent="0.25">
      <c r="B13" s="3" t="s">
        <v>162</v>
      </c>
      <c r="C13" s="8">
        <f>(100*F10)/(1+F10)</f>
        <v>54.097093777193919</v>
      </c>
      <c r="D13" s="9">
        <f t="shared" ref="D13:D14" si="0">100-C13</f>
        <v>45.902906222806081</v>
      </c>
      <c r="E13" s="3" t="s">
        <v>131</v>
      </c>
      <c r="F13" s="9">
        <f>(D12+C13)/2</f>
        <v>57.242720384053015</v>
      </c>
      <c r="G13" s="38"/>
      <c r="H13" s="3" t="s">
        <v>162</v>
      </c>
      <c r="I13" s="8">
        <f>(100*L10)/(1+L10)</f>
        <v>52.78640450004206</v>
      </c>
      <c r="J13" s="9">
        <f t="shared" ref="J13:J14" si="1">100-I13</f>
        <v>47.21359549995794</v>
      </c>
      <c r="K13" s="3" t="s">
        <v>131</v>
      </c>
      <c r="L13" s="9">
        <f>(J12+I13)/2</f>
        <v>56.318621045481308</v>
      </c>
      <c r="M13" s="38"/>
      <c r="N13" s="3" t="s">
        <v>162</v>
      </c>
      <c r="O13" s="8">
        <f>(100*R10)/(1+R10)</f>
        <v>60.863776844355456</v>
      </c>
      <c r="P13" s="9">
        <f t="shared" ref="P13:P14" si="2">100-O13</f>
        <v>39.136223155644544</v>
      </c>
      <c r="Q13" s="3" t="s">
        <v>131</v>
      </c>
      <c r="R13" s="9">
        <f>(P12+O13)/2</f>
        <v>54.810386544330115</v>
      </c>
      <c r="S13" s="38"/>
      <c r="T13" s="3" t="s">
        <v>162</v>
      </c>
      <c r="U13" s="8">
        <f>(100*X10)/(1+X10)</f>
        <v>53.333333333333329</v>
      </c>
      <c r="V13" s="9">
        <f t="shared" ref="V13:V14" si="3">100-U13</f>
        <v>46.666666666666671</v>
      </c>
      <c r="W13" s="3" t="s">
        <v>131</v>
      </c>
      <c r="X13" s="9">
        <f>(V12+U13)/2</f>
        <v>56.179801353892422</v>
      </c>
      <c r="Y13" s="38"/>
    </row>
    <row r="14" spans="2:25" ht="15" customHeight="1" x14ac:dyDescent="0.25">
      <c r="B14" s="4" t="s">
        <v>132</v>
      </c>
      <c r="C14" s="10">
        <f>(100*F11)/(1+F11)</f>
        <v>32.885723955635235</v>
      </c>
      <c r="D14" s="11">
        <f t="shared" si="0"/>
        <v>67.114276044364772</v>
      </c>
      <c r="E14" s="4" t="s">
        <v>133</v>
      </c>
      <c r="F14" s="11">
        <f>(D13+C14)/2</f>
        <v>39.394315089220655</v>
      </c>
      <c r="G14" s="38"/>
      <c r="H14" s="4" t="s">
        <v>132</v>
      </c>
      <c r="I14" s="10">
        <f>(100*L11)/(1+L11)</f>
        <v>46.153846153846146</v>
      </c>
      <c r="J14" s="11">
        <f t="shared" si="1"/>
        <v>53.846153846153854</v>
      </c>
      <c r="K14" s="4" t="s">
        <v>133</v>
      </c>
      <c r="L14" s="11">
        <f>(J13+I14)/2</f>
        <v>46.683720826902046</v>
      </c>
      <c r="M14" s="38"/>
      <c r="N14" s="4" t="s">
        <v>132</v>
      </c>
      <c r="O14" s="10">
        <f>(100*R11)/(1+R11)</f>
        <v>37.794289016587392</v>
      </c>
      <c r="P14" s="11">
        <f t="shared" si="2"/>
        <v>62.205710983412608</v>
      </c>
      <c r="Q14" s="4" t="s">
        <v>133</v>
      </c>
      <c r="R14" s="11">
        <f>(P13+O14)/2</f>
        <v>38.465256086115971</v>
      </c>
      <c r="S14" s="38"/>
      <c r="T14" s="4" t="s">
        <v>132</v>
      </c>
      <c r="U14" s="10">
        <f>(100*X11)/(1+X11)</f>
        <v>57.841282804125314</v>
      </c>
      <c r="V14" s="11">
        <f t="shared" si="3"/>
        <v>42.158717195874686</v>
      </c>
      <c r="W14" s="4" t="s">
        <v>133</v>
      </c>
      <c r="X14" s="11">
        <f>(V13+U14)/2</f>
        <v>52.253974735395992</v>
      </c>
      <c r="Y14" s="38"/>
    </row>
    <row r="15" spans="2:25" ht="15" customHeight="1" x14ac:dyDescent="0.25">
      <c r="B15" s="46" t="s">
        <v>134</v>
      </c>
      <c r="C15" s="49">
        <f>SUM(C3:D5, C9:C11)</f>
        <v>13</v>
      </c>
      <c r="D15" s="50"/>
      <c r="E15" s="5" t="s">
        <v>135</v>
      </c>
      <c r="F15" s="15">
        <f>SQRT(((50-D12)^2+(50-D13)^2+(50-D14)^2)/2)</f>
        <v>14.449954587219844</v>
      </c>
      <c r="G15" s="38"/>
      <c r="H15" s="46" t="s">
        <v>134</v>
      </c>
      <c r="I15" s="49">
        <f>SUM(I3:J5, I9:I11)</f>
        <v>12</v>
      </c>
      <c r="J15" s="50"/>
      <c r="K15" s="5" t="s">
        <v>135</v>
      </c>
      <c r="L15" s="15">
        <f>SQRT(((50-J12)^2+(50-J13)^2+(50-J14)^2)/2)</f>
        <v>7.732915061244122</v>
      </c>
      <c r="M15" s="38"/>
      <c r="N15" s="46" t="s">
        <v>134</v>
      </c>
      <c r="O15" s="49">
        <f>SUM(O3:P5, O9:O11)</f>
        <v>36</v>
      </c>
      <c r="P15" s="50"/>
      <c r="Q15" s="5" t="s">
        <v>135</v>
      </c>
      <c r="R15" s="15">
        <f>SQRT(((50-P12)^2+(50-P13)^2+(50-P14)^2)/2)</f>
        <v>11.587624568288909</v>
      </c>
      <c r="S15" s="38"/>
      <c r="T15" s="46" t="s">
        <v>134</v>
      </c>
      <c r="U15" s="49">
        <f>SUM(U3:V5, U9:U11)</f>
        <v>19</v>
      </c>
      <c r="V15" s="50"/>
      <c r="W15" s="5" t="s">
        <v>135</v>
      </c>
      <c r="X15" s="15">
        <f>SQRT(((50-V12)^2+(50-V13)^2+(50-V14)^2)/2)</f>
        <v>8.7769688943718993</v>
      </c>
      <c r="Y15" s="38"/>
    </row>
    <row r="16" spans="2:25" ht="15" customHeight="1" x14ac:dyDescent="0.25">
      <c r="B16" s="47"/>
      <c r="C16" s="51"/>
      <c r="D16" s="52"/>
      <c r="E16" s="5" t="s">
        <v>136</v>
      </c>
      <c r="F16" s="15">
        <f>SQRT(((50-F12)^2+(50-F13)^2+(50-F14)^2)/2)</f>
        <v>9.3874139515717907</v>
      </c>
      <c r="G16" s="38"/>
      <c r="H16" s="47"/>
      <c r="I16" s="51"/>
      <c r="J16" s="52"/>
      <c r="K16" s="5" t="s">
        <v>136</v>
      </c>
      <c r="L16" s="15">
        <f>SQRT(((50-L12)^2+(50-L13)^2+(50-L14)^2)/2)</f>
        <v>5.4743372287880172</v>
      </c>
      <c r="M16" s="38"/>
      <c r="N16" s="47"/>
      <c r="O16" s="51"/>
      <c r="P16" s="52"/>
      <c r="Q16" s="5" t="s">
        <v>136</v>
      </c>
      <c r="R16" s="15">
        <f>SQRT(((50-R12)^2+(50-R13)^2+(50-R14)^2)/2)</f>
        <v>10.03511628976543</v>
      </c>
      <c r="S16" s="38"/>
      <c r="T16" s="47"/>
      <c r="U16" s="51"/>
      <c r="V16" s="52"/>
      <c r="W16" s="5" t="s">
        <v>136</v>
      </c>
      <c r="X16" s="15">
        <f>SQRT(((50-X12)^2+(50-X13)^2+(50-X14)^2)/2)</f>
        <v>7.5630326591132429</v>
      </c>
      <c r="Y16" s="38"/>
    </row>
    <row r="17" spans="2:25" ht="15" customHeight="1" x14ac:dyDescent="0.25">
      <c r="B17" s="48"/>
      <c r="C17" s="53"/>
      <c r="D17" s="54"/>
      <c r="E17" s="5" t="s">
        <v>137</v>
      </c>
      <c r="F17" s="15">
        <f>SQRT(((2*F15^2)+(2*F16^2))/4)</f>
        <v>12.184513290872159</v>
      </c>
      <c r="G17" s="38"/>
      <c r="H17" s="48"/>
      <c r="I17" s="53"/>
      <c r="J17" s="54"/>
      <c r="K17" s="5" t="s">
        <v>137</v>
      </c>
      <c r="L17" s="15">
        <f>SQRT(((2*L15^2)+(2*L16^2))/4)</f>
        <v>6.6994904074455786</v>
      </c>
      <c r="M17" s="38"/>
      <c r="N17" s="48"/>
      <c r="O17" s="53"/>
      <c r="P17" s="54"/>
      <c r="Q17" s="5" t="s">
        <v>137</v>
      </c>
      <c r="R17" s="15">
        <f>SQRT(((2*R15^2)+(2*R16^2))/4)</f>
        <v>10.839202048230494</v>
      </c>
      <c r="S17" s="38"/>
      <c r="T17" s="48"/>
      <c r="U17" s="53"/>
      <c r="V17" s="54"/>
      <c r="W17" s="5" t="s">
        <v>137</v>
      </c>
      <c r="X17" s="15">
        <f>SQRT(((2*X15^2)+(2*X16^2))/4)</f>
        <v>8.1925162793730664</v>
      </c>
      <c r="Y17" s="38"/>
    </row>
    <row r="18" spans="2:25" ht="1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2:25" ht="15" customHeight="1" x14ac:dyDescent="0.25">
      <c r="B19" s="39" t="s">
        <v>64</v>
      </c>
      <c r="C19" s="39"/>
      <c r="D19" s="39"/>
      <c r="E19" s="39"/>
      <c r="F19" s="39"/>
      <c r="G19" s="38"/>
      <c r="H19" s="39" t="s">
        <v>65</v>
      </c>
      <c r="I19" s="39"/>
      <c r="J19" s="39"/>
      <c r="K19" s="39"/>
      <c r="L19" s="39"/>
      <c r="M19" s="38"/>
      <c r="N19" s="39" t="s">
        <v>36</v>
      </c>
      <c r="O19" s="39"/>
      <c r="P19" s="39"/>
      <c r="Q19" s="39"/>
      <c r="R19" s="39"/>
      <c r="S19" s="38"/>
      <c r="T19" s="39" t="s">
        <v>37</v>
      </c>
      <c r="U19" s="39"/>
      <c r="V19" s="39"/>
      <c r="W19" s="39"/>
      <c r="X19" s="39"/>
      <c r="Y19" s="38"/>
    </row>
    <row r="20" spans="2:25" ht="15" customHeight="1" x14ac:dyDescent="0.25">
      <c r="B20" s="2" t="s">
        <v>161</v>
      </c>
      <c r="C20" s="33">
        <v>8</v>
      </c>
      <c r="D20" s="34">
        <v>1</v>
      </c>
      <c r="E20" s="2" t="s">
        <v>167</v>
      </c>
      <c r="F20" s="16">
        <f>C20+D20+C22+D22+C26*2</f>
        <v>22</v>
      </c>
      <c r="G20" s="38"/>
      <c r="H20" s="2" t="s">
        <v>161</v>
      </c>
      <c r="I20" s="33">
        <v>3</v>
      </c>
      <c r="J20" s="34">
        <v>4</v>
      </c>
      <c r="K20" s="2" t="s">
        <v>167</v>
      </c>
      <c r="L20" s="16">
        <f>I20+J20+I22+J22+I26*2</f>
        <v>17</v>
      </c>
      <c r="M20" s="38"/>
      <c r="N20" s="2" t="s">
        <v>161</v>
      </c>
      <c r="O20" s="33">
        <v>3</v>
      </c>
      <c r="P20" s="34">
        <v>1</v>
      </c>
      <c r="Q20" s="2" t="s">
        <v>167</v>
      </c>
      <c r="R20" s="16">
        <f>O20+P20+O22+P22+O26*2</f>
        <v>8</v>
      </c>
      <c r="S20" s="38"/>
      <c r="T20" s="2" t="s">
        <v>161</v>
      </c>
      <c r="U20" s="33">
        <v>0</v>
      </c>
      <c r="V20" s="34">
        <v>1</v>
      </c>
      <c r="W20" s="2" t="s">
        <v>167</v>
      </c>
      <c r="X20" s="16">
        <f>U20+V20+U22+V22+U26*2</f>
        <v>3</v>
      </c>
      <c r="Y20" s="38"/>
    </row>
    <row r="21" spans="2:25" ht="15" customHeight="1" x14ac:dyDescent="0.25">
      <c r="B21" s="3" t="s">
        <v>162</v>
      </c>
      <c r="C21" s="35">
        <v>2</v>
      </c>
      <c r="D21" s="36">
        <v>4</v>
      </c>
      <c r="E21" s="3" t="s">
        <v>168</v>
      </c>
      <c r="F21" s="17">
        <f>SUM(C20:D21)+C27*2</f>
        <v>25</v>
      </c>
      <c r="G21" s="38"/>
      <c r="H21" s="3" t="s">
        <v>162</v>
      </c>
      <c r="I21" s="35">
        <v>1</v>
      </c>
      <c r="J21" s="36">
        <v>0</v>
      </c>
      <c r="K21" s="3" t="s">
        <v>168</v>
      </c>
      <c r="L21" s="17">
        <f>SUM(I20:J21)+I27*2</f>
        <v>18</v>
      </c>
      <c r="M21" s="38"/>
      <c r="N21" s="3" t="s">
        <v>162</v>
      </c>
      <c r="O21" s="35">
        <v>4</v>
      </c>
      <c r="P21" s="36">
        <v>12</v>
      </c>
      <c r="Q21" s="3" t="s">
        <v>168</v>
      </c>
      <c r="R21" s="17">
        <f>SUM(O20:P21)+O27*2</f>
        <v>34</v>
      </c>
      <c r="S21" s="38"/>
      <c r="T21" s="3" t="s">
        <v>162</v>
      </c>
      <c r="U21" s="35">
        <v>11</v>
      </c>
      <c r="V21" s="36">
        <v>3</v>
      </c>
      <c r="W21" s="3" t="s">
        <v>168</v>
      </c>
      <c r="X21" s="17">
        <f>SUM(U20:V21)+U27*2</f>
        <v>21</v>
      </c>
      <c r="Y21" s="38"/>
    </row>
    <row r="22" spans="2:25" ht="15" customHeight="1" x14ac:dyDescent="0.25">
      <c r="B22" s="4" t="s">
        <v>132</v>
      </c>
      <c r="C22" s="31">
        <v>0</v>
      </c>
      <c r="D22" s="32">
        <v>3</v>
      </c>
      <c r="E22" s="4" t="s">
        <v>169</v>
      </c>
      <c r="F22" s="18">
        <f>SUM(C21:D22)+C28*2</f>
        <v>9</v>
      </c>
      <c r="G22" s="38"/>
      <c r="H22" s="4" t="s">
        <v>132</v>
      </c>
      <c r="I22" s="31">
        <v>2</v>
      </c>
      <c r="J22" s="32">
        <v>2</v>
      </c>
      <c r="K22" s="4" t="s">
        <v>169</v>
      </c>
      <c r="L22" s="18">
        <f>SUM(I21:J22)+I28*2</f>
        <v>9</v>
      </c>
      <c r="M22" s="38"/>
      <c r="N22" s="4" t="s">
        <v>132</v>
      </c>
      <c r="O22" s="31">
        <v>1</v>
      </c>
      <c r="P22" s="32">
        <v>1</v>
      </c>
      <c r="Q22" s="4" t="s">
        <v>169</v>
      </c>
      <c r="R22" s="18">
        <f>SUM(O21:P22)+O28*2</f>
        <v>42</v>
      </c>
      <c r="S22" s="38"/>
      <c r="T22" s="4" t="s">
        <v>132</v>
      </c>
      <c r="U22" s="31">
        <v>2</v>
      </c>
      <c r="V22" s="32">
        <v>0</v>
      </c>
      <c r="W22" s="4" t="s">
        <v>169</v>
      </c>
      <c r="X22" s="18">
        <f>SUM(U21:V22)+U28*2</f>
        <v>26</v>
      </c>
      <c r="Y22" s="38"/>
    </row>
    <row r="23" spans="2:25" ht="15" customHeight="1" x14ac:dyDescent="0.25">
      <c r="B23" s="2" t="s">
        <v>170</v>
      </c>
      <c r="C23" s="6">
        <f>C20/(C20+D20)*100</f>
        <v>88.888888888888886</v>
      </c>
      <c r="D23" s="7">
        <f>D20/(C20+D20)*100</f>
        <v>11.111111111111111</v>
      </c>
      <c r="E23" s="2" t="s">
        <v>171</v>
      </c>
      <c r="F23" s="12">
        <f>F20/SUM(F20:F22)*100</f>
        <v>39.285714285714285</v>
      </c>
      <c r="G23" s="38"/>
      <c r="H23" s="2" t="s">
        <v>170</v>
      </c>
      <c r="I23" s="6">
        <f>I20/(I20+J20)*100</f>
        <v>42.857142857142854</v>
      </c>
      <c r="J23" s="7">
        <f>J20/(I20+J20)*100</f>
        <v>57.142857142857139</v>
      </c>
      <c r="K23" s="2" t="s">
        <v>171</v>
      </c>
      <c r="L23" s="12">
        <f>L20/SUM(L20:L22)*100</f>
        <v>38.636363636363633</v>
      </c>
      <c r="M23" s="38"/>
      <c r="N23" s="2" t="s">
        <v>170</v>
      </c>
      <c r="O23" s="6">
        <f>O20/(O20+P20)*100</f>
        <v>75</v>
      </c>
      <c r="P23" s="7">
        <f>P20/(O20+P20)*100</f>
        <v>25</v>
      </c>
      <c r="Q23" s="2" t="s">
        <v>171</v>
      </c>
      <c r="R23" s="12">
        <f>R20/SUM(R20:R22)*100</f>
        <v>9.5238095238095237</v>
      </c>
      <c r="S23" s="38"/>
      <c r="T23" s="2" t="s">
        <v>170</v>
      </c>
      <c r="U23" s="6">
        <f>U20/(U20+V20)*100</f>
        <v>0</v>
      </c>
      <c r="V23" s="7">
        <f>V20/(U20+V20)*100</f>
        <v>100</v>
      </c>
      <c r="W23" s="2" t="s">
        <v>171</v>
      </c>
      <c r="X23" s="12">
        <f>X20/SUM(X20:X22)*100</f>
        <v>6</v>
      </c>
      <c r="Y23" s="38"/>
    </row>
    <row r="24" spans="2:25" ht="15" customHeight="1" x14ac:dyDescent="0.25">
      <c r="B24" s="3" t="s">
        <v>172</v>
      </c>
      <c r="C24" s="8">
        <f>C21/(C21+D21)*100</f>
        <v>33.333333333333329</v>
      </c>
      <c r="D24" s="9">
        <f>D21/(C21+D21)*100</f>
        <v>66.666666666666657</v>
      </c>
      <c r="E24" s="3" t="s">
        <v>173</v>
      </c>
      <c r="F24" s="13">
        <f>F21/SUM(F20:F22)*100</f>
        <v>44.642857142857146</v>
      </c>
      <c r="G24" s="38"/>
      <c r="H24" s="3" t="s">
        <v>172</v>
      </c>
      <c r="I24" s="8">
        <f>I21/(I21+J21)*100</f>
        <v>100</v>
      </c>
      <c r="J24" s="9">
        <f>J21/(I21+J21)*100</f>
        <v>0</v>
      </c>
      <c r="K24" s="3" t="s">
        <v>173</v>
      </c>
      <c r="L24" s="13">
        <f>L21/SUM(L20:L22)*100</f>
        <v>40.909090909090914</v>
      </c>
      <c r="M24" s="38"/>
      <c r="N24" s="3" t="s">
        <v>172</v>
      </c>
      <c r="O24" s="8">
        <f>O21/(O21+P21)*100</f>
        <v>25</v>
      </c>
      <c r="P24" s="9">
        <f>P21/(O21+P21)*100</f>
        <v>75</v>
      </c>
      <c r="Q24" s="3" t="s">
        <v>173</v>
      </c>
      <c r="R24" s="13">
        <f>R21/SUM(R20:R22)*100</f>
        <v>40.476190476190474</v>
      </c>
      <c r="S24" s="38"/>
      <c r="T24" s="3" t="s">
        <v>172</v>
      </c>
      <c r="U24" s="8">
        <f>U21/(U21+V21)*100</f>
        <v>78.571428571428569</v>
      </c>
      <c r="V24" s="9">
        <f>V21/(U21+V21)*100</f>
        <v>21.428571428571427</v>
      </c>
      <c r="W24" s="3" t="s">
        <v>173</v>
      </c>
      <c r="X24" s="13">
        <f>X21/SUM(X20:X22)*100</f>
        <v>42</v>
      </c>
      <c r="Y24" s="38"/>
    </row>
    <row r="25" spans="2:25" ht="15" customHeight="1" x14ac:dyDescent="0.25">
      <c r="B25" s="4" t="s">
        <v>174</v>
      </c>
      <c r="C25" s="10">
        <f>C22/(C22+D22)*100</f>
        <v>0</v>
      </c>
      <c r="D25" s="11">
        <f>D22/(C22+D22)*100</f>
        <v>100</v>
      </c>
      <c r="E25" s="4" t="s">
        <v>175</v>
      </c>
      <c r="F25" s="14">
        <f>F22/SUM(F20:F22)*100</f>
        <v>16.071428571428573</v>
      </c>
      <c r="G25" s="38"/>
      <c r="H25" s="4" t="s">
        <v>174</v>
      </c>
      <c r="I25" s="10">
        <f>I22/(I22+J22)*100</f>
        <v>50</v>
      </c>
      <c r="J25" s="11">
        <f>J22/(I22+J22)*100</f>
        <v>50</v>
      </c>
      <c r="K25" s="4" t="s">
        <v>175</v>
      </c>
      <c r="L25" s="14">
        <f>L22/SUM(L20:L22)*100</f>
        <v>20.454545454545457</v>
      </c>
      <c r="M25" s="38"/>
      <c r="N25" s="4" t="s">
        <v>174</v>
      </c>
      <c r="O25" s="10">
        <f>O22/(O22+P22)*100</f>
        <v>50</v>
      </c>
      <c r="P25" s="11">
        <f>P22/(O22+P22)*100</f>
        <v>50</v>
      </c>
      <c r="Q25" s="4" t="s">
        <v>175</v>
      </c>
      <c r="R25" s="14">
        <f>R22/SUM(R20:R22)*100</f>
        <v>50</v>
      </c>
      <c r="S25" s="38"/>
      <c r="T25" s="4" t="s">
        <v>174</v>
      </c>
      <c r="U25" s="10">
        <f>U22/(U22+V22)*100</f>
        <v>100</v>
      </c>
      <c r="V25" s="11">
        <f>V22/(U22+V22)*100</f>
        <v>0</v>
      </c>
      <c r="W25" s="4" t="s">
        <v>175</v>
      </c>
      <c r="X25" s="14">
        <f>X22/SUM(X20:X22)*100</f>
        <v>52</v>
      </c>
      <c r="Y25" s="38"/>
    </row>
    <row r="26" spans="2:25" ht="15" customHeight="1" x14ac:dyDescent="0.25">
      <c r="B26" s="2" t="s">
        <v>176</v>
      </c>
      <c r="C26" s="40">
        <v>5</v>
      </c>
      <c r="D26" s="41"/>
      <c r="E26" s="2" t="s">
        <v>177</v>
      </c>
      <c r="F26" s="12">
        <f>SQRT(5+F20)/SQRT(5+F21)*((5+C20)/(5+D20))</f>
        <v>2.0554804791094465</v>
      </c>
      <c r="G26" s="38"/>
      <c r="H26" s="2" t="s">
        <v>176</v>
      </c>
      <c r="I26" s="40">
        <v>3</v>
      </c>
      <c r="J26" s="41"/>
      <c r="K26" s="2" t="s">
        <v>177</v>
      </c>
      <c r="L26" s="12">
        <f>SQRT(5+L20)/SQRT(5+L21)*((5+I20)/(5+J20))</f>
        <v>0.86935048341657917</v>
      </c>
      <c r="M26" s="38"/>
      <c r="N26" s="2" t="s">
        <v>176</v>
      </c>
      <c r="O26" s="40">
        <v>1</v>
      </c>
      <c r="P26" s="41"/>
      <c r="Q26" s="2" t="s">
        <v>177</v>
      </c>
      <c r="R26" s="12">
        <f>SQRT(5+R20)/SQRT(5+R21)*((5+O20)/(5+P20))</f>
        <v>0.76980035891950094</v>
      </c>
      <c r="S26" s="38"/>
      <c r="T26" s="2" t="s">
        <v>176</v>
      </c>
      <c r="U26" s="40">
        <v>0</v>
      </c>
      <c r="V26" s="41"/>
      <c r="W26" s="2" t="s">
        <v>177</v>
      </c>
      <c r="X26" s="12">
        <f>SQRT(5+X20)/SQRT(5+X21)*((5+U20)/(5+V20))</f>
        <v>0.46225016352102433</v>
      </c>
      <c r="Y26" s="38"/>
    </row>
    <row r="27" spans="2:25" ht="15" customHeight="1" x14ac:dyDescent="0.25">
      <c r="B27" s="3" t="s">
        <v>178</v>
      </c>
      <c r="C27" s="42">
        <v>5</v>
      </c>
      <c r="D27" s="43"/>
      <c r="E27" s="3" t="s">
        <v>179</v>
      </c>
      <c r="F27" s="13">
        <f>SQRT(5+F21)/SQRT(5+F22)*((5+C21)/(5+D21))</f>
        <v>1.1385500851066221</v>
      </c>
      <c r="G27" s="38"/>
      <c r="H27" s="3" t="s">
        <v>178</v>
      </c>
      <c r="I27" s="42">
        <v>5</v>
      </c>
      <c r="J27" s="43"/>
      <c r="K27" s="3" t="s">
        <v>179</v>
      </c>
      <c r="L27" s="13">
        <f>SQRT(5+L21)/SQRT(5+L22)*((5+I21)/(5+J21))</f>
        <v>1.5380878667079736</v>
      </c>
      <c r="M27" s="38"/>
      <c r="N27" s="3" t="s">
        <v>178</v>
      </c>
      <c r="O27" s="42">
        <v>7</v>
      </c>
      <c r="P27" s="43"/>
      <c r="Q27" s="3" t="s">
        <v>179</v>
      </c>
      <c r="R27" s="13">
        <f>SQRT(5+R21)/SQRT(5+R22)*((5+O21)/(5+P21))</f>
        <v>0.48225524820392696</v>
      </c>
      <c r="S27" s="38"/>
      <c r="T27" s="3" t="s">
        <v>178</v>
      </c>
      <c r="U27" s="42">
        <v>3</v>
      </c>
      <c r="V27" s="43"/>
      <c r="W27" s="3" t="s">
        <v>179</v>
      </c>
      <c r="X27" s="13">
        <f>SQRT(5+X21)/SQRT(5+X22)*((5+U21)/(5+V21))</f>
        <v>1.831621879558502</v>
      </c>
      <c r="Y27" s="38"/>
    </row>
    <row r="28" spans="2:25" ht="15" customHeight="1" x14ac:dyDescent="0.25">
      <c r="B28" s="4" t="s">
        <v>180</v>
      </c>
      <c r="C28" s="44">
        <v>0</v>
      </c>
      <c r="D28" s="45"/>
      <c r="E28" s="4" t="s">
        <v>181</v>
      </c>
      <c r="F28" s="14">
        <f>SQRT(5+F22)/SQRT(5+F20)*((5+C22)/(5+D22))</f>
        <v>0.45005143738943476</v>
      </c>
      <c r="G28" s="38"/>
      <c r="H28" s="4" t="s">
        <v>180</v>
      </c>
      <c r="I28" s="44">
        <v>2</v>
      </c>
      <c r="J28" s="45"/>
      <c r="K28" s="4" t="s">
        <v>181</v>
      </c>
      <c r="L28" s="14">
        <f>SQRT(5+L22)/SQRT(5+L20)*((5+I22)/(5+J22))</f>
        <v>0.7977240352174656</v>
      </c>
      <c r="M28" s="38"/>
      <c r="N28" s="4" t="s">
        <v>180</v>
      </c>
      <c r="O28" s="44">
        <v>12</v>
      </c>
      <c r="P28" s="45"/>
      <c r="Q28" s="4" t="s">
        <v>181</v>
      </c>
      <c r="R28" s="14">
        <f>SQRT(5+R22)/SQRT(5+R20)*((5+O22)/(5+P22))</f>
        <v>1.901416476047427</v>
      </c>
      <c r="S28" s="38"/>
      <c r="T28" s="4" t="s">
        <v>180</v>
      </c>
      <c r="U28" s="44">
        <v>5</v>
      </c>
      <c r="V28" s="45"/>
      <c r="W28" s="4" t="s">
        <v>181</v>
      </c>
      <c r="X28" s="14">
        <f>SQRT(5+X22)/SQRT(5+X20)*((5+U22)/(5+V22))</f>
        <v>2.7559027559041334</v>
      </c>
      <c r="Y28" s="38"/>
    </row>
    <row r="29" spans="2:25" ht="15" customHeight="1" x14ac:dyDescent="0.25">
      <c r="B29" s="2" t="s">
        <v>161</v>
      </c>
      <c r="C29" s="6">
        <f>(100*F26)/(1+F26)</f>
        <v>67.271923128389261</v>
      </c>
      <c r="D29" s="7">
        <f>100-C29</f>
        <v>32.728076871610739</v>
      </c>
      <c r="E29" s="2" t="s">
        <v>130</v>
      </c>
      <c r="F29" s="7">
        <f>(C29+D31)/2</f>
        <v>68.117496984769986</v>
      </c>
      <c r="G29" s="38"/>
      <c r="H29" s="2" t="s">
        <v>161</v>
      </c>
      <c r="I29" s="6">
        <f>(100*L26)/(1+L26)</f>
        <v>46.50548364946966</v>
      </c>
      <c r="J29" s="7">
        <f>100-I29</f>
        <v>53.49451635053034</v>
      </c>
      <c r="K29" s="2" t="s">
        <v>130</v>
      </c>
      <c r="L29" s="7">
        <f>(I29+J31)/2</f>
        <v>51.065686982333304</v>
      </c>
      <c r="M29" s="38"/>
      <c r="N29" s="2" t="s">
        <v>161</v>
      </c>
      <c r="O29" s="6">
        <f>(100*R26)/(1+R26)</f>
        <v>43.496451734786618</v>
      </c>
      <c r="P29" s="7">
        <f>100-O29</f>
        <v>56.503548265213382</v>
      </c>
      <c r="Q29" s="2" t="s">
        <v>130</v>
      </c>
      <c r="R29" s="7">
        <f>(O29+P31)/2</f>
        <v>38.981187909476468</v>
      </c>
      <c r="S29" s="38"/>
      <c r="T29" s="2" t="s">
        <v>161</v>
      </c>
      <c r="U29" s="6">
        <f>(100*X26)/(1+X26)</f>
        <v>31.612249056478088</v>
      </c>
      <c r="V29" s="7">
        <f>100-U29</f>
        <v>68.387750943521908</v>
      </c>
      <c r="W29" s="2" t="s">
        <v>130</v>
      </c>
      <c r="X29" s="7">
        <f>(U29+V31)/2</f>
        <v>29.118503268983048</v>
      </c>
      <c r="Y29" s="38"/>
    </row>
    <row r="30" spans="2:25" ht="15" customHeight="1" x14ac:dyDescent="0.25">
      <c r="B30" s="3" t="s">
        <v>162</v>
      </c>
      <c r="C30" s="8">
        <f>(100*F27)/(1+F27)</f>
        <v>53.239346276515064</v>
      </c>
      <c r="D30" s="9">
        <f t="shared" ref="D30:D31" si="4">100-C30</f>
        <v>46.760653723484936</v>
      </c>
      <c r="E30" s="3" t="s">
        <v>131</v>
      </c>
      <c r="F30" s="9">
        <f>(D29+C30)/2</f>
        <v>42.983711574062902</v>
      </c>
      <c r="G30" s="38"/>
      <c r="H30" s="3" t="s">
        <v>162</v>
      </c>
      <c r="I30" s="8">
        <f>(100*L27)/(1+L27)</f>
        <v>60.600260805901492</v>
      </c>
      <c r="J30" s="9">
        <f t="shared" ref="J30:J31" si="5">100-I30</f>
        <v>39.399739194098508</v>
      </c>
      <c r="K30" s="3" t="s">
        <v>131</v>
      </c>
      <c r="L30" s="9">
        <f>(J29+I30)/2</f>
        <v>57.047388578215916</v>
      </c>
      <c r="M30" s="38"/>
      <c r="N30" s="3" t="s">
        <v>162</v>
      </c>
      <c r="O30" s="8">
        <f>(100*R27)/(1+R27)</f>
        <v>32.535236342612613</v>
      </c>
      <c r="P30" s="9">
        <f t="shared" ref="P30:P31" si="6">100-O30</f>
        <v>67.46476365738738</v>
      </c>
      <c r="Q30" s="3" t="s">
        <v>131</v>
      </c>
      <c r="R30" s="9">
        <f>(P29+O30)/2</f>
        <v>44.519392303912994</v>
      </c>
      <c r="S30" s="38"/>
      <c r="T30" s="3" t="s">
        <v>162</v>
      </c>
      <c r="U30" s="8">
        <f>(100*X27)/(1+X27)</f>
        <v>64.684550320118419</v>
      </c>
      <c r="V30" s="9">
        <f t="shared" ref="V30:V31" si="7">100-U30</f>
        <v>35.315449679881581</v>
      </c>
      <c r="W30" s="3" t="s">
        <v>131</v>
      </c>
      <c r="X30" s="9">
        <f>(V29+U30)/2</f>
        <v>66.536150631820163</v>
      </c>
      <c r="Y30" s="38"/>
    </row>
    <row r="31" spans="2:25" ht="15" customHeight="1" x14ac:dyDescent="0.25">
      <c r="B31" s="4" t="s">
        <v>132</v>
      </c>
      <c r="C31" s="10">
        <f>(100*F28)/(1+F28)</f>
        <v>31.036929158849293</v>
      </c>
      <c r="D31" s="11">
        <f t="shared" si="4"/>
        <v>68.96307084115071</v>
      </c>
      <c r="E31" s="4" t="s">
        <v>133</v>
      </c>
      <c r="F31" s="11">
        <f>(D30+C31)/2</f>
        <v>38.898791441167113</v>
      </c>
      <c r="G31" s="38"/>
      <c r="H31" s="4" t="s">
        <v>132</v>
      </c>
      <c r="I31" s="10">
        <f>(100*L28)/(1+L28)</f>
        <v>44.374109684803052</v>
      </c>
      <c r="J31" s="11">
        <f t="shared" si="5"/>
        <v>55.625890315196948</v>
      </c>
      <c r="K31" s="4" t="s">
        <v>133</v>
      </c>
      <c r="L31" s="11">
        <f>(J30+I31)/2</f>
        <v>41.88692443945078</v>
      </c>
      <c r="M31" s="38"/>
      <c r="N31" s="4" t="s">
        <v>132</v>
      </c>
      <c r="O31" s="10">
        <f>(100*R28)/(1+R28)</f>
        <v>65.534075915833682</v>
      </c>
      <c r="P31" s="11">
        <f t="shared" si="6"/>
        <v>34.465924084166318</v>
      </c>
      <c r="Q31" s="4" t="s">
        <v>133</v>
      </c>
      <c r="R31" s="11">
        <f>(P30+O31)/2</f>
        <v>66.499419786610531</v>
      </c>
      <c r="S31" s="38"/>
      <c r="T31" s="4" t="s">
        <v>132</v>
      </c>
      <c r="U31" s="10">
        <f>(100*X28)/(1+X28)</f>
        <v>73.375242518511996</v>
      </c>
      <c r="V31" s="11">
        <f t="shared" si="7"/>
        <v>26.624757481488004</v>
      </c>
      <c r="W31" s="4" t="s">
        <v>133</v>
      </c>
      <c r="X31" s="11">
        <f>(V30+U31)/2</f>
        <v>54.345346099196789</v>
      </c>
      <c r="Y31" s="38"/>
    </row>
    <row r="32" spans="2:25" ht="15" customHeight="1" x14ac:dyDescent="0.25">
      <c r="B32" s="46" t="s">
        <v>134</v>
      </c>
      <c r="C32" s="49">
        <f>SUM(C20:D22, C26:C28)</f>
        <v>28</v>
      </c>
      <c r="D32" s="50"/>
      <c r="E32" s="5" t="s">
        <v>135</v>
      </c>
      <c r="F32" s="15">
        <f>SQRT(((50-D29)^2+(50-D30)^2+(50-D31)^2)/2)</f>
        <v>18.281284809589565</v>
      </c>
      <c r="G32" s="38"/>
      <c r="H32" s="46" t="s">
        <v>134</v>
      </c>
      <c r="I32" s="49">
        <f>SUM(I20:J22, I26:I28)</f>
        <v>22</v>
      </c>
      <c r="J32" s="50"/>
      <c r="K32" s="5" t="s">
        <v>135</v>
      </c>
      <c r="L32" s="15">
        <f>SQRT(((50-J29)^2+(50-J30)^2+(50-J31)^2)/2)</f>
        <v>8.8382072705917594</v>
      </c>
      <c r="M32" s="38"/>
      <c r="N32" s="46" t="s">
        <v>134</v>
      </c>
      <c r="O32" s="49">
        <f>SUM(O20:P22, O26:O28)</f>
        <v>42</v>
      </c>
      <c r="P32" s="50"/>
      <c r="Q32" s="5" t="s">
        <v>135</v>
      </c>
      <c r="R32" s="15">
        <f>SQRT(((50-P29)^2+(50-P30)^2+(50-P31)^2)/2)</f>
        <v>17.15548927027794</v>
      </c>
      <c r="S32" s="38"/>
      <c r="T32" s="46" t="s">
        <v>134</v>
      </c>
      <c r="U32" s="49">
        <f>SUM(U20:V22, U26:U28)</f>
        <v>25</v>
      </c>
      <c r="V32" s="50"/>
      <c r="W32" s="5" t="s">
        <v>135</v>
      </c>
      <c r="X32" s="15">
        <f>SQRT(((50-V29)^2+(50-V30)^2+(50-V31)^2)/2)</f>
        <v>23.453649669767088</v>
      </c>
      <c r="Y32" s="38"/>
    </row>
    <row r="33" spans="2:25" ht="15" customHeight="1" x14ac:dyDescent="0.25">
      <c r="B33" s="47"/>
      <c r="C33" s="51"/>
      <c r="D33" s="52"/>
      <c r="E33" s="5" t="s">
        <v>136</v>
      </c>
      <c r="F33" s="15">
        <f>SQRT(((50-F29)^2+(50-F30)^2+(50-F31)^2)/2)</f>
        <v>15.8225919453134</v>
      </c>
      <c r="G33" s="38"/>
      <c r="H33" s="47"/>
      <c r="I33" s="51"/>
      <c r="J33" s="52"/>
      <c r="K33" s="5" t="s">
        <v>136</v>
      </c>
      <c r="L33" s="15">
        <f>SQRT(((50-L29)^2+(50-L30)^2+(50-L31)^2)/2)</f>
        <v>7.6362087965123058</v>
      </c>
      <c r="M33" s="38"/>
      <c r="N33" s="47"/>
      <c r="O33" s="51"/>
      <c r="P33" s="52"/>
      <c r="Q33" s="5" t="s">
        <v>136</v>
      </c>
      <c r="R33" s="15">
        <f>SQRT(((50-R29)^2+(50-R30)^2+(50-R31)^2)/2)</f>
        <v>14.554760971920336</v>
      </c>
      <c r="S33" s="38"/>
      <c r="T33" s="47"/>
      <c r="U33" s="51"/>
      <c r="V33" s="52"/>
      <c r="W33" s="5" t="s">
        <v>136</v>
      </c>
      <c r="X33" s="15">
        <f>SQRT(((50-X29)^2+(50-X30)^2+(50-X31)^2)/2)</f>
        <v>19.083542859850773</v>
      </c>
      <c r="Y33" s="38"/>
    </row>
    <row r="34" spans="2:25" ht="15" customHeight="1" x14ac:dyDescent="0.25">
      <c r="B34" s="48"/>
      <c r="C34" s="53"/>
      <c r="D34" s="54"/>
      <c r="E34" s="5" t="s">
        <v>137</v>
      </c>
      <c r="F34" s="15">
        <f>SQRT(((2*F32^2)+(2*F33^2))/4)</f>
        <v>17.096195339273979</v>
      </c>
      <c r="G34" s="38"/>
      <c r="H34" s="48"/>
      <c r="I34" s="53"/>
      <c r="J34" s="54"/>
      <c r="K34" s="5" t="s">
        <v>137</v>
      </c>
      <c r="L34" s="15">
        <f>SQRT(((2*L32^2)+(2*L33^2))/4)</f>
        <v>8.2591038418787583</v>
      </c>
      <c r="M34" s="38"/>
      <c r="N34" s="48"/>
      <c r="O34" s="53"/>
      <c r="P34" s="54"/>
      <c r="Q34" s="5" t="s">
        <v>137</v>
      </c>
      <c r="R34" s="15">
        <f>SQRT(((2*R32^2)+(2*R33^2))/4)</f>
        <v>15.90836068003798</v>
      </c>
      <c r="S34" s="38"/>
      <c r="T34" s="48"/>
      <c r="U34" s="53"/>
      <c r="V34" s="54"/>
      <c r="W34" s="5" t="s">
        <v>137</v>
      </c>
      <c r="X34" s="15">
        <f>SQRT(((2*X32^2)+(2*X33^2))/4)</f>
        <v>21.380543619327447</v>
      </c>
      <c r="Y34" s="38"/>
    </row>
    <row r="35" spans="2:25" ht="15" customHeight="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2:25" ht="15" customHeight="1" x14ac:dyDescent="0.25">
      <c r="B36" s="39" t="s">
        <v>38</v>
      </c>
      <c r="C36" s="39"/>
      <c r="D36" s="39"/>
      <c r="E36" s="39"/>
      <c r="F36" s="39"/>
      <c r="G36" s="38"/>
      <c r="H36" s="39" t="s">
        <v>39</v>
      </c>
      <c r="I36" s="39"/>
      <c r="J36" s="39"/>
      <c r="K36" s="39"/>
      <c r="L36" s="39"/>
      <c r="M36" s="38"/>
      <c r="N36" s="39" t="s">
        <v>40</v>
      </c>
      <c r="O36" s="39"/>
      <c r="P36" s="39"/>
      <c r="Q36" s="39"/>
      <c r="R36" s="39"/>
      <c r="S36" s="38"/>
      <c r="T36" s="39" t="s">
        <v>41</v>
      </c>
      <c r="U36" s="39"/>
      <c r="V36" s="39"/>
      <c r="W36" s="39"/>
      <c r="X36" s="39"/>
      <c r="Y36" s="38"/>
    </row>
    <row r="37" spans="2:25" ht="15" customHeight="1" x14ac:dyDescent="0.25">
      <c r="B37" s="2" t="s">
        <v>161</v>
      </c>
      <c r="C37" s="33">
        <v>3</v>
      </c>
      <c r="D37" s="34">
        <v>0</v>
      </c>
      <c r="E37" s="2" t="s">
        <v>167</v>
      </c>
      <c r="F37" s="16">
        <f>C37+D37+C39+D39+C43*2</f>
        <v>4</v>
      </c>
      <c r="G37" s="38"/>
      <c r="H37" s="2" t="s">
        <v>161</v>
      </c>
      <c r="I37" s="33">
        <v>5</v>
      </c>
      <c r="J37" s="34">
        <v>6</v>
      </c>
      <c r="K37" s="2" t="s">
        <v>167</v>
      </c>
      <c r="L37" s="16">
        <f>I37+J37+I39+J39+I43*2</f>
        <v>18</v>
      </c>
      <c r="M37" s="38"/>
      <c r="N37" s="2" t="s">
        <v>161</v>
      </c>
      <c r="O37" s="33">
        <v>4</v>
      </c>
      <c r="P37" s="34">
        <v>8</v>
      </c>
      <c r="Q37" s="2" t="s">
        <v>167</v>
      </c>
      <c r="R37" s="16">
        <f>O37+P37+O39+P39+O43*2</f>
        <v>26</v>
      </c>
      <c r="S37" s="38"/>
      <c r="T37" s="2" t="s">
        <v>161</v>
      </c>
      <c r="U37" s="33">
        <v>6</v>
      </c>
      <c r="V37" s="34">
        <v>5</v>
      </c>
      <c r="W37" s="2" t="s">
        <v>167</v>
      </c>
      <c r="X37" s="16">
        <f>U37+V37+U39+V39+U43*2</f>
        <v>41</v>
      </c>
      <c r="Y37" s="38"/>
    </row>
    <row r="38" spans="2:25" ht="15" customHeight="1" x14ac:dyDescent="0.25">
      <c r="B38" s="3" t="s">
        <v>162</v>
      </c>
      <c r="C38" s="35">
        <v>5</v>
      </c>
      <c r="D38" s="36">
        <v>2</v>
      </c>
      <c r="E38" s="3" t="s">
        <v>168</v>
      </c>
      <c r="F38" s="17">
        <f>SUM(C37:D38)+C44*2</f>
        <v>22</v>
      </c>
      <c r="G38" s="38"/>
      <c r="H38" s="3" t="s">
        <v>162</v>
      </c>
      <c r="I38" s="35">
        <v>1</v>
      </c>
      <c r="J38" s="36">
        <v>1</v>
      </c>
      <c r="K38" s="3" t="s">
        <v>168</v>
      </c>
      <c r="L38" s="17">
        <f>SUM(I37:J38)+I44*2</f>
        <v>29</v>
      </c>
      <c r="M38" s="38"/>
      <c r="N38" s="3" t="s">
        <v>162</v>
      </c>
      <c r="O38" s="35">
        <v>7</v>
      </c>
      <c r="P38" s="36">
        <v>2</v>
      </c>
      <c r="Q38" s="3" t="s">
        <v>168</v>
      </c>
      <c r="R38" s="17">
        <f>SUM(O37:P38)+O44*2</f>
        <v>27</v>
      </c>
      <c r="S38" s="38"/>
      <c r="T38" s="3" t="s">
        <v>162</v>
      </c>
      <c r="U38" s="35">
        <v>1</v>
      </c>
      <c r="V38" s="36">
        <v>4</v>
      </c>
      <c r="W38" s="3" t="s">
        <v>168</v>
      </c>
      <c r="X38" s="17">
        <f>SUM(U37:V38)+U44*2</f>
        <v>26</v>
      </c>
      <c r="Y38" s="38"/>
    </row>
    <row r="39" spans="2:25" ht="15" customHeight="1" x14ac:dyDescent="0.25">
      <c r="B39" s="4" t="s">
        <v>132</v>
      </c>
      <c r="C39" s="31">
        <v>1</v>
      </c>
      <c r="D39" s="32">
        <v>0</v>
      </c>
      <c r="E39" s="4" t="s">
        <v>169</v>
      </c>
      <c r="F39" s="18">
        <f>SUM(C38:D39)+C45*2</f>
        <v>10</v>
      </c>
      <c r="G39" s="38"/>
      <c r="H39" s="4" t="s">
        <v>132</v>
      </c>
      <c r="I39" s="31">
        <v>2</v>
      </c>
      <c r="J39" s="32">
        <v>3</v>
      </c>
      <c r="K39" s="4" t="s">
        <v>169</v>
      </c>
      <c r="L39" s="18">
        <f>SUM(I38:J39)+I45*2</f>
        <v>9</v>
      </c>
      <c r="M39" s="38"/>
      <c r="N39" s="4" t="s">
        <v>132</v>
      </c>
      <c r="O39" s="31">
        <v>5</v>
      </c>
      <c r="P39" s="32">
        <v>7</v>
      </c>
      <c r="Q39" s="4" t="s">
        <v>169</v>
      </c>
      <c r="R39" s="18">
        <f>SUM(O38:P39)+O45*2</f>
        <v>21</v>
      </c>
      <c r="S39" s="38"/>
      <c r="T39" s="4" t="s">
        <v>132</v>
      </c>
      <c r="U39" s="31">
        <v>7</v>
      </c>
      <c r="V39" s="32">
        <v>5</v>
      </c>
      <c r="W39" s="4" t="s">
        <v>169</v>
      </c>
      <c r="X39" s="18">
        <f>SUM(U38:V39)+U45*2</f>
        <v>23</v>
      </c>
      <c r="Y39" s="38"/>
    </row>
    <row r="40" spans="2:25" ht="15" customHeight="1" x14ac:dyDescent="0.25">
      <c r="B40" s="2" t="s">
        <v>170</v>
      </c>
      <c r="C40" s="6">
        <f>C37/(C37+D37)*100</f>
        <v>100</v>
      </c>
      <c r="D40" s="7">
        <f>D37/(C37+D37)*100</f>
        <v>0</v>
      </c>
      <c r="E40" s="2" t="s">
        <v>171</v>
      </c>
      <c r="F40" s="12">
        <f>F37/SUM(F37:F39)*100</f>
        <v>11.111111111111111</v>
      </c>
      <c r="G40" s="38"/>
      <c r="H40" s="2" t="s">
        <v>170</v>
      </c>
      <c r="I40" s="6">
        <f>I37/(I37+J37)*100</f>
        <v>45.454545454545453</v>
      </c>
      <c r="J40" s="7">
        <f>J37/(I37+J37)*100</f>
        <v>54.54545454545454</v>
      </c>
      <c r="K40" s="2" t="s">
        <v>171</v>
      </c>
      <c r="L40" s="12">
        <f>L37/SUM(L37:L39)*100</f>
        <v>32.142857142857146</v>
      </c>
      <c r="M40" s="38"/>
      <c r="N40" s="2" t="s">
        <v>170</v>
      </c>
      <c r="O40" s="6">
        <f>O37/(O37+P37)*100</f>
        <v>33.333333333333329</v>
      </c>
      <c r="P40" s="7">
        <f>P37/(O37+P37)*100</f>
        <v>66.666666666666657</v>
      </c>
      <c r="Q40" s="2" t="s">
        <v>171</v>
      </c>
      <c r="R40" s="12">
        <f>R37/SUM(R37:R39)*100</f>
        <v>35.135135135135137</v>
      </c>
      <c r="S40" s="38"/>
      <c r="T40" s="2" t="s">
        <v>170</v>
      </c>
      <c r="U40" s="6">
        <f>U37/(U37+V37)*100</f>
        <v>54.54545454545454</v>
      </c>
      <c r="V40" s="7">
        <f>V37/(U37+V37)*100</f>
        <v>45.454545454545453</v>
      </c>
      <c r="W40" s="2" t="s">
        <v>171</v>
      </c>
      <c r="X40" s="12">
        <f>X37/SUM(X37:X39)*100</f>
        <v>45.555555555555557</v>
      </c>
      <c r="Y40" s="38"/>
    </row>
    <row r="41" spans="2:25" ht="15" customHeight="1" x14ac:dyDescent="0.25">
      <c r="B41" s="3" t="s">
        <v>172</v>
      </c>
      <c r="C41" s="8">
        <f>C38/(C38+D38)*100</f>
        <v>71.428571428571431</v>
      </c>
      <c r="D41" s="9">
        <f>D38/(C38+D38)*100</f>
        <v>28.571428571428569</v>
      </c>
      <c r="E41" s="3" t="s">
        <v>173</v>
      </c>
      <c r="F41" s="13">
        <f>F38/SUM(F37:F39)*100</f>
        <v>61.111111111111114</v>
      </c>
      <c r="G41" s="38"/>
      <c r="H41" s="3" t="s">
        <v>172</v>
      </c>
      <c r="I41" s="8">
        <f>I38/(I38+J38)*100</f>
        <v>50</v>
      </c>
      <c r="J41" s="9">
        <f>J38/(I38+J38)*100</f>
        <v>50</v>
      </c>
      <c r="K41" s="3" t="s">
        <v>173</v>
      </c>
      <c r="L41" s="13">
        <f>L38/SUM(L37:L39)*100</f>
        <v>51.785714285714292</v>
      </c>
      <c r="M41" s="38"/>
      <c r="N41" s="3" t="s">
        <v>172</v>
      </c>
      <c r="O41" s="8">
        <f>O38/(O38+P38)*100</f>
        <v>77.777777777777786</v>
      </c>
      <c r="P41" s="9">
        <f>P38/(O38+P38)*100</f>
        <v>22.222222222222221</v>
      </c>
      <c r="Q41" s="3" t="s">
        <v>173</v>
      </c>
      <c r="R41" s="13">
        <f>R38/SUM(R37:R39)*100</f>
        <v>36.486486486486484</v>
      </c>
      <c r="S41" s="38"/>
      <c r="T41" s="3" t="s">
        <v>172</v>
      </c>
      <c r="U41" s="8">
        <f>U38/(U38+V38)*100</f>
        <v>20</v>
      </c>
      <c r="V41" s="9">
        <f>V38/(U38+V38)*100</f>
        <v>80</v>
      </c>
      <c r="W41" s="3" t="s">
        <v>173</v>
      </c>
      <c r="X41" s="13">
        <f>X38/SUM(X37:X39)*100</f>
        <v>28.888888888888886</v>
      </c>
      <c r="Y41" s="38"/>
    </row>
    <row r="42" spans="2:25" ht="15" customHeight="1" x14ac:dyDescent="0.25">
      <c r="B42" s="4" t="s">
        <v>174</v>
      </c>
      <c r="C42" s="10">
        <f>C39/(C39+D39)*100</f>
        <v>100</v>
      </c>
      <c r="D42" s="11">
        <f>D39/(C39+D39)*100</f>
        <v>0</v>
      </c>
      <c r="E42" s="4" t="s">
        <v>175</v>
      </c>
      <c r="F42" s="14">
        <f>F39/SUM(F37:F39)*100</f>
        <v>27.777777777777779</v>
      </c>
      <c r="G42" s="38"/>
      <c r="H42" s="4" t="s">
        <v>174</v>
      </c>
      <c r="I42" s="10">
        <f>I39/(I39+J39)*100</f>
        <v>40</v>
      </c>
      <c r="J42" s="11">
        <f>J39/(I39+J39)*100</f>
        <v>60</v>
      </c>
      <c r="K42" s="4" t="s">
        <v>175</v>
      </c>
      <c r="L42" s="14">
        <f>L39/SUM(L37:L39)*100</f>
        <v>16.071428571428573</v>
      </c>
      <c r="M42" s="38"/>
      <c r="N42" s="4" t="s">
        <v>174</v>
      </c>
      <c r="O42" s="10">
        <f>O39/(O39+P39)*100</f>
        <v>41.666666666666671</v>
      </c>
      <c r="P42" s="11">
        <f>P39/(O39+P39)*100</f>
        <v>58.333333333333336</v>
      </c>
      <c r="Q42" s="4" t="s">
        <v>175</v>
      </c>
      <c r="R42" s="14">
        <f>R39/SUM(R37:R39)*100</f>
        <v>28.378378378378379</v>
      </c>
      <c r="S42" s="38"/>
      <c r="T42" s="4" t="s">
        <v>174</v>
      </c>
      <c r="U42" s="10">
        <f>U39/(U39+V39)*100</f>
        <v>58.333333333333336</v>
      </c>
      <c r="V42" s="11">
        <f>V39/(U39+V39)*100</f>
        <v>41.666666666666671</v>
      </c>
      <c r="W42" s="4" t="s">
        <v>175</v>
      </c>
      <c r="X42" s="14">
        <f>X39/SUM(X37:X39)*100</f>
        <v>25.555555555555554</v>
      </c>
      <c r="Y42" s="38"/>
    </row>
    <row r="43" spans="2:25" ht="15" customHeight="1" x14ac:dyDescent="0.25">
      <c r="B43" s="2" t="s">
        <v>176</v>
      </c>
      <c r="C43" s="40">
        <v>0</v>
      </c>
      <c r="D43" s="41"/>
      <c r="E43" s="2" t="s">
        <v>177</v>
      </c>
      <c r="F43" s="12">
        <f>SQRT(5+F37)/SQRT(5+F38)*((5+C37)/(5+D37))</f>
        <v>0.92376043070340119</v>
      </c>
      <c r="G43" s="38"/>
      <c r="H43" s="2" t="s">
        <v>176</v>
      </c>
      <c r="I43" s="40">
        <v>1</v>
      </c>
      <c r="J43" s="41"/>
      <c r="K43" s="2" t="s">
        <v>177</v>
      </c>
      <c r="L43" s="12">
        <f>SQRT(5+L37)/SQRT(5+L38)*((5+I37)/(5+J37))</f>
        <v>0.74770756439088559</v>
      </c>
      <c r="M43" s="38"/>
      <c r="N43" s="2" t="s">
        <v>176</v>
      </c>
      <c r="O43" s="40">
        <v>1</v>
      </c>
      <c r="P43" s="41"/>
      <c r="Q43" s="2" t="s">
        <v>177</v>
      </c>
      <c r="R43" s="12">
        <f>SQRT(5+R37)/SQRT(5+R38)*((5+O37)/(5+P37))</f>
        <v>0.68140452755871428</v>
      </c>
      <c r="S43" s="38"/>
      <c r="T43" s="2" t="s">
        <v>176</v>
      </c>
      <c r="U43" s="40">
        <v>9</v>
      </c>
      <c r="V43" s="41"/>
      <c r="W43" s="2" t="s">
        <v>177</v>
      </c>
      <c r="X43" s="12">
        <f>SQRT(5+X37)/SQRT(5+X38)*((5+U37)/(5+V37))</f>
        <v>1.3399566675709116</v>
      </c>
      <c r="Y43" s="38"/>
    </row>
    <row r="44" spans="2:25" ht="15" customHeight="1" x14ac:dyDescent="0.25">
      <c r="B44" s="3" t="s">
        <v>178</v>
      </c>
      <c r="C44" s="42">
        <v>6</v>
      </c>
      <c r="D44" s="43"/>
      <c r="E44" s="3" t="s">
        <v>179</v>
      </c>
      <c r="F44" s="13">
        <f>SQRT(5+F38)/SQRT(5+F39)*((5+C38)/(5+D38))</f>
        <v>1.9166296949998198</v>
      </c>
      <c r="G44" s="38"/>
      <c r="H44" s="3" t="s">
        <v>178</v>
      </c>
      <c r="I44" s="42">
        <v>8</v>
      </c>
      <c r="J44" s="43"/>
      <c r="K44" s="3" t="s">
        <v>179</v>
      </c>
      <c r="L44" s="13">
        <f>SQRT(5+L38)/SQRT(5+L39)*((5+I38)/(5+J38))</f>
        <v>1.5583874449479593</v>
      </c>
      <c r="M44" s="38"/>
      <c r="N44" s="3" t="s">
        <v>178</v>
      </c>
      <c r="O44" s="42">
        <v>3</v>
      </c>
      <c r="P44" s="43"/>
      <c r="Q44" s="3" t="s">
        <v>179</v>
      </c>
      <c r="R44" s="13">
        <f>SQRT(5+R38)/SQRT(5+R39)*((5+O38)/(5+P38))</f>
        <v>1.9018292442007856</v>
      </c>
      <c r="S44" s="38"/>
      <c r="T44" s="3" t="s">
        <v>178</v>
      </c>
      <c r="U44" s="42">
        <v>5</v>
      </c>
      <c r="V44" s="43"/>
      <c r="W44" s="3" t="s">
        <v>179</v>
      </c>
      <c r="X44" s="13">
        <f>SQRT(5+X38)/SQRT(5+X39)*((5+U38)/(5+V38))</f>
        <v>0.70147237441220156</v>
      </c>
      <c r="Y44" s="38"/>
    </row>
    <row r="45" spans="2:25" ht="15" customHeight="1" x14ac:dyDescent="0.25">
      <c r="B45" s="4" t="s">
        <v>180</v>
      </c>
      <c r="C45" s="44">
        <v>1</v>
      </c>
      <c r="D45" s="45"/>
      <c r="E45" s="4" t="s">
        <v>181</v>
      </c>
      <c r="F45" s="14">
        <f>SQRT(5+F39)/SQRT(5+F37)*((5+C39)/(5+D39))</f>
        <v>1.5491933384829666</v>
      </c>
      <c r="G45" s="38"/>
      <c r="H45" s="4" t="s">
        <v>180</v>
      </c>
      <c r="I45" s="44">
        <v>1</v>
      </c>
      <c r="J45" s="45"/>
      <c r="K45" s="4" t="s">
        <v>181</v>
      </c>
      <c r="L45" s="14">
        <f>SQRT(5+L39)/SQRT(5+L37)*((5+I39)/(5+J39))</f>
        <v>0.68266581040480734</v>
      </c>
      <c r="M45" s="38"/>
      <c r="N45" s="4" t="s">
        <v>180</v>
      </c>
      <c r="O45" s="44">
        <v>0</v>
      </c>
      <c r="P45" s="45"/>
      <c r="Q45" s="4" t="s">
        <v>181</v>
      </c>
      <c r="R45" s="14">
        <f>SQRT(5+R39)/SQRT(5+R37)*((5+O39)/(5+P39))</f>
        <v>0.76317578314937584</v>
      </c>
      <c r="S45" s="38"/>
      <c r="T45" s="4" t="s">
        <v>180</v>
      </c>
      <c r="U45" s="44">
        <v>3</v>
      </c>
      <c r="V45" s="45"/>
      <c r="W45" s="4" t="s">
        <v>181</v>
      </c>
      <c r="X45" s="14">
        <f>SQRT(5+X39)/SQRT(5+X37)*((5+U39)/(5+V39))</f>
        <v>0.93622739712659264</v>
      </c>
      <c r="Y45" s="38"/>
    </row>
    <row r="46" spans="2:25" ht="15" customHeight="1" x14ac:dyDescent="0.25">
      <c r="B46" s="2" t="s">
        <v>161</v>
      </c>
      <c r="C46" s="6">
        <f>(100*F43)/(1+F43)</f>
        <v>48.018475479591743</v>
      </c>
      <c r="D46" s="7">
        <f>100-C46</f>
        <v>51.981524520408257</v>
      </c>
      <c r="E46" s="2" t="s">
        <v>130</v>
      </c>
      <c r="F46" s="7">
        <f>(C46+D48)/2</f>
        <v>43.623285542758978</v>
      </c>
      <c r="G46" s="38"/>
      <c r="H46" s="2" t="s">
        <v>161</v>
      </c>
      <c r="I46" s="6">
        <f>(100*L43)/(1+L43)</f>
        <v>42.782189630876722</v>
      </c>
      <c r="J46" s="7">
        <f>100-I46</f>
        <v>57.217810369123278</v>
      </c>
      <c r="K46" s="2" t="s">
        <v>130</v>
      </c>
      <c r="L46" s="7">
        <f>(I46+J48)/2</f>
        <v>51.105848446743948</v>
      </c>
      <c r="M46" s="38"/>
      <c r="N46" s="2" t="s">
        <v>161</v>
      </c>
      <c r="O46" s="6">
        <f>(100*R43)/(1+R43)</f>
        <v>40.525912496980581</v>
      </c>
      <c r="P46" s="7">
        <f>100-O46</f>
        <v>59.474087503019419</v>
      </c>
      <c r="Q46" s="2" t="s">
        <v>130</v>
      </c>
      <c r="R46" s="7">
        <f>(O46+P48)/2</f>
        <v>48.62087749369379</v>
      </c>
      <c r="S46" s="38"/>
      <c r="T46" s="2" t="s">
        <v>161</v>
      </c>
      <c r="U46" s="6">
        <f>(100*X43)/(1+X43)</f>
        <v>57.264165877136044</v>
      </c>
      <c r="V46" s="7">
        <f>100-U46</f>
        <v>42.735834122863956</v>
      </c>
      <c r="W46" s="2" t="s">
        <v>130</v>
      </c>
      <c r="X46" s="7">
        <f>(U46+V48)/2</f>
        <v>54.455496073926597</v>
      </c>
      <c r="Y46" s="38"/>
    </row>
    <row r="47" spans="2:25" ht="15" customHeight="1" x14ac:dyDescent="0.25">
      <c r="B47" s="3" t="s">
        <v>162</v>
      </c>
      <c r="C47" s="8">
        <f>(100*F44)/(1+F44)</f>
        <v>65.713851103060179</v>
      </c>
      <c r="D47" s="9">
        <f t="shared" ref="D47:D48" si="8">100-C47</f>
        <v>34.286148896939821</v>
      </c>
      <c r="E47" s="3" t="s">
        <v>131</v>
      </c>
      <c r="F47" s="9">
        <f>(D46+C47)/2</f>
        <v>58.847687811734218</v>
      </c>
      <c r="G47" s="38"/>
      <c r="H47" s="3" t="s">
        <v>162</v>
      </c>
      <c r="I47" s="8">
        <f>(100*L44)/(1+L44)</f>
        <v>60.912878853642866</v>
      </c>
      <c r="J47" s="9">
        <f t="shared" ref="J47:J48" si="9">100-I47</f>
        <v>39.087121146357134</v>
      </c>
      <c r="K47" s="3" t="s">
        <v>131</v>
      </c>
      <c r="L47" s="9">
        <f>(J46+I47)/2</f>
        <v>59.065344611383068</v>
      </c>
      <c r="M47" s="38"/>
      <c r="N47" s="3" t="s">
        <v>162</v>
      </c>
      <c r="O47" s="8">
        <f>(100*R44)/(1+R44)</f>
        <v>65.538978490947784</v>
      </c>
      <c r="P47" s="9">
        <f t="shared" ref="P47:P48" si="10">100-O47</f>
        <v>34.461021509052216</v>
      </c>
      <c r="Q47" s="3" t="s">
        <v>131</v>
      </c>
      <c r="R47" s="9">
        <f>(P46+O47)/2</f>
        <v>62.506532996983601</v>
      </c>
      <c r="S47" s="38"/>
      <c r="T47" s="3" t="s">
        <v>162</v>
      </c>
      <c r="U47" s="8">
        <f>(100*X44)/(1+X44)</f>
        <v>41.227373712402205</v>
      </c>
      <c r="V47" s="9">
        <f t="shared" ref="V47:V48" si="11">100-U47</f>
        <v>58.772626287597795</v>
      </c>
      <c r="W47" s="3" t="s">
        <v>131</v>
      </c>
      <c r="X47" s="9">
        <f>(V46+U47)/2</f>
        <v>41.98160391763308</v>
      </c>
      <c r="Y47" s="38"/>
    </row>
    <row r="48" spans="2:25" ht="15" customHeight="1" x14ac:dyDescent="0.25">
      <c r="B48" s="4" t="s">
        <v>132</v>
      </c>
      <c r="C48" s="10">
        <f>(100*F45)/(1+F45)</f>
        <v>60.771904394073793</v>
      </c>
      <c r="D48" s="11">
        <f t="shared" si="8"/>
        <v>39.228095605926207</v>
      </c>
      <c r="E48" s="4" t="s">
        <v>133</v>
      </c>
      <c r="F48" s="11">
        <f>(D47+C48)/2</f>
        <v>47.529026645506804</v>
      </c>
      <c r="G48" s="38"/>
      <c r="H48" s="4" t="s">
        <v>132</v>
      </c>
      <c r="I48" s="10">
        <f>(100*L45)/(1+L45)</f>
        <v>40.570492737388832</v>
      </c>
      <c r="J48" s="11">
        <f t="shared" si="9"/>
        <v>59.429507262611168</v>
      </c>
      <c r="K48" s="4" t="s">
        <v>133</v>
      </c>
      <c r="L48" s="11">
        <f>(J47+I48)/2</f>
        <v>39.828806941872983</v>
      </c>
      <c r="M48" s="38"/>
      <c r="N48" s="4" t="s">
        <v>132</v>
      </c>
      <c r="O48" s="10">
        <f>(100*R45)/(1+R45)</f>
        <v>43.284157509593001</v>
      </c>
      <c r="P48" s="11">
        <f t="shared" si="10"/>
        <v>56.715842490406999</v>
      </c>
      <c r="Q48" s="4" t="s">
        <v>133</v>
      </c>
      <c r="R48" s="11">
        <f>(P47+O48)/2</f>
        <v>38.872589509322609</v>
      </c>
      <c r="S48" s="38"/>
      <c r="T48" s="4" t="s">
        <v>132</v>
      </c>
      <c r="U48" s="10">
        <f>(100*X45)/(1+X45)</f>
        <v>48.353173729282851</v>
      </c>
      <c r="V48" s="11">
        <f t="shared" si="11"/>
        <v>51.646826270717149</v>
      </c>
      <c r="W48" s="4" t="s">
        <v>133</v>
      </c>
      <c r="X48" s="11">
        <f>(V47+U48)/2</f>
        <v>53.562900008440323</v>
      </c>
      <c r="Y48" s="38"/>
    </row>
    <row r="49" spans="2:25" ht="15" customHeight="1" x14ac:dyDescent="0.25">
      <c r="B49" s="46" t="s">
        <v>134</v>
      </c>
      <c r="C49" s="49">
        <f>SUM(C37:D39, C43:C45)</f>
        <v>18</v>
      </c>
      <c r="D49" s="50"/>
      <c r="E49" s="5" t="s">
        <v>135</v>
      </c>
      <c r="F49" s="15">
        <f>SQRT(((50-D46)^2+(50-D47)^2+(50-D48)^2)/2)</f>
        <v>13.544103517567914</v>
      </c>
      <c r="G49" s="38"/>
      <c r="H49" s="46" t="s">
        <v>134</v>
      </c>
      <c r="I49" s="49">
        <f>SUM(I37:J39, I43:I45)</f>
        <v>28</v>
      </c>
      <c r="J49" s="50"/>
      <c r="K49" s="5" t="s">
        <v>135</v>
      </c>
      <c r="L49" s="15">
        <f>SQRT(((50-J46)^2+(50-J47)^2+(50-J48)^2)/2)</f>
        <v>11.404019436465063</v>
      </c>
      <c r="M49" s="38"/>
      <c r="N49" s="46" t="s">
        <v>134</v>
      </c>
      <c r="O49" s="49">
        <f>SUM(O37:P39, O43:O45)</f>
        <v>37</v>
      </c>
      <c r="P49" s="50"/>
      <c r="Q49" s="5" t="s">
        <v>135</v>
      </c>
      <c r="R49" s="15">
        <f>SQRT(((50-P46)^2+(50-P47)^2+(50-P48)^2)/2)</f>
        <v>13.717155807837182</v>
      </c>
      <c r="S49" s="38"/>
      <c r="T49" s="46" t="s">
        <v>134</v>
      </c>
      <c r="U49" s="49">
        <f>SUM(U37:V39, U43:U45)</f>
        <v>45</v>
      </c>
      <c r="V49" s="50"/>
      <c r="W49" s="5" t="s">
        <v>135</v>
      </c>
      <c r="X49" s="15">
        <f>SQRT(((50-V46)^2+(50-V47)^2+(50-V48)^2)/2)</f>
        <v>8.137540004151246</v>
      </c>
      <c r="Y49" s="38"/>
    </row>
    <row r="50" spans="2:25" ht="15" customHeight="1" x14ac:dyDescent="0.25">
      <c r="B50" s="47"/>
      <c r="C50" s="51"/>
      <c r="D50" s="52"/>
      <c r="E50" s="5" t="s">
        <v>136</v>
      </c>
      <c r="F50" s="15">
        <f>SQRT(((50-F46)^2+(50-F47)^2+(50-F48)^2)/2)</f>
        <v>7.9072680554573411</v>
      </c>
      <c r="G50" s="38"/>
      <c r="H50" s="47"/>
      <c r="I50" s="51"/>
      <c r="J50" s="52"/>
      <c r="K50" s="5" t="s">
        <v>136</v>
      </c>
      <c r="L50" s="15">
        <f>SQRT(((50-L46)^2+(50-L47)^2+(50-L48)^2)/2)</f>
        <v>9.6658300713386538</v>
      </c>
      <c r="M50" s="38"/>
      <c r="N50" s="47"/>
      <c r="O50" s="51"/>
      <c r="P50" s="52"/>
      <c r="Q50" s="5" t="s">
        <v>136</v>
      </c>
      <c r="R50" s="15">
        <f>SQRT(((50-R46)^2+(50-R47)^2+(50-R48)^2)/2)</f>
        <v>11.877175815825858</v>
      </c>
      <c r="S50" s="38"/>
      <c r="T50" s="47"/>
      <c r="U50" s="51"/>
      <c r="V50" s="52"/>
      <c r="W50" s="5" t="s">
        <v>136</v>
      </c>
      <c r="X50" s="15">
        <f>SQRT(((50-X46)^2+(50-X47)^2+(50-X48)^2)/2)</f>
        <v>6.9584616643564452</v>
      </c>
      <c r="Y50" s="38"/>
    </row>
    <row r="51" spans="2:25" ht="15" customHeight="1" x14ac:dyDescent="0.25">
      <c r="B51" s="48"/>
      <c r="C51" s="53"/>
      <c r="D51" s="54"/>
      <c r="E51" s="5" t="s">
        <v>137</v>
      </c>
      <c r="F51" s="15">
        <f>SQRT(((2*F49^2)+(2*F50^2))/4)</f>
        <v>11.08980676557197</v>
      </c>
      <c r="G51" s="38"/>
      <c r="H51" s="48"/>
      <c r="I51" s="53"/>
      <c r="J51" s="54"/>
      <c r="K51" s="5" t="s">
        <v>137</v>
      </c>
      <c r="L51" s="15">
        <f>SQRT(((2*L49^2)+(2*L50^2))/4)</f>
        <v>10.570712612574129</v>
      </c>
      <c r="M51" s="38"/>
      <c r="N51" s="48"/>
      <c r="O51" s="53"/>
      <c r="P51" s="54"/>
      <c r="Q51" s="5" t="s">
        <v>137</v>
      </c>
      <c r="R51" s="15">
        <f>SQRT(((2*R49^2)+(2*R50^2))/4)</f>
        <v>12.830192298179321</v>
      </c>
      <c r="S51" s="38"/>
      <c r="T51" s="48"/>
      <c r="U51" s="53"/>
      <c r="V51" s="54"/>
      <c r="W51" s="5" t="s">
        <v>137</v>
      </c>
      <c r="X51" s="15">
        <f>SQRT(((2*X49^2)+(2*X50^2))/4)</f>
        <v>7.5709889067901868</v>
      </c>
      <c r="Y51" s="38"/>
    </row>
    <row r="52" spans="2:25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2:25" ht="15" customHeight="1" x14ac:dyDescent="0.25">
      <c r="B53" s="39" t="s">
        <v>42</v>
      </c>
      <c r="C53" s="39"/>
      <c r="D53" s="39"/>
      <c r="E53" s="39"/>
      <c r="F53" s="39"/>
      <c r="G53" s="38"/>
      <c r="H53" s="39" t="s">
        <v>43</v>
      </c>
      <c r="I53" s="39"/>
      <c r="J53" s="39"/>
      <c r="K53" s="39"/>
      <c r="L53" s="39"/>
      <c r="M53" s="38"/>
      <c r="N53" s="39" t="s">
        <v>44</v>
      </c>
      <c r="O53" s="39"/>
      <c r="P53" s="39"/>
      <c r="Q53" s="39"/>
      <c r="R53" s="39"/>
      <c r="S53" s="38"/>
      <c r="T53" s="39" t="s">
        <v>45</v>
      </c>
      <c r="U53" s="39"/>
      <c r="V53" s="39"/>
      <c r="W53" s="39"/>
      <c r="X53" s="39"/>
      <c r="Y53" s="38"/>
    </row>
    <row r="54" spans="2:25" ht="15" customHeight="1" x14ac:dyDescent="0.25">
      <c r="B54" s="2" t="s">
        <v>161</v>
      </c>
      <c r="C54" s="33">
        <v>4</v>
      </c>
      <c r="D54" s="34">
        <v>2</v>
      </c>
      <c r="E54" s="2" t="s">
        <v>167</v>
      </c>
      <c r="F54" s="16">
        <f>C54+D54+C56+D56+C60*2</f>
        <v>11</v>
      </c>
      <c r="G54" s="38"/>
      <c r="H54" s="2" t="s">
        <v>161</v>
      </c>
      <c r="I54" s="33">
        <v>4</v>
      </c>
      <c r="J54" s="34">
        <v>10</v>
      </c>
      <c r="K54" s="2" t="s">
        <v>167</v>
      </c>
      <c r="L54" s="16">
        <f>I54+J54+I56+J56+I60*2</f>
        <v>26</v>
      </c>
      <c r="M54" s="38"/>
      <c r="N54" s="2" t="s">
        <v>161</v>
      </c>
      <c r="O54" s="33">
        <v>4</v>
      </c>
      <c r="P54" s="34">
        <v>1</v>
      </c>
      <c r="Q54" s="2" t="s">
        <v>167</v>
      </c>
      <c r="R54" s="16">
        <f>O54+P54+O56+P56+O60*2</f>
        <v>12</v>
      </c>
      <c r="S54" s="38"/>
      <c r="T54" s="2" t="s">
        <v>161</v>
      </c>
      <c r="U54" s="33">
        <v>4</v>
      </c>
      <c r="V54" s="34">
        <v>7</v>
      </c>
      <c r="W54" s="2" t="s">
        <v>167</v>
      </c>
      <c r="X54" s="16">
        <f>U54+V54+U56+V56+U60*2</f>
        <v>27</v>
      </c>
      <c r="Y54" s="38"/>
    </row>
    <row r="55" spans="2:25" ht="15" customHeight="1" x14ac:dyDescent="0.25">
      <c r="B55" s="3" t="s">
        <v>162</v>
      </c>
      <c r="C55" s="35">
        <v>1</v>
      </c>
      <c r="D55" s="36">
        <v>1</v>
      </c>
      <c r="E55" s="3" t="s">
        <v>168</v>
      </c>
      <c r="F55" s="17">
        <f>SUM(C54:D55)+C61*2</f>
        <v>10</v>
      </c>
      <c r="G55" s="38"/>
      <c r="H55" s="3" t="s">
        <v>162</v>
      </c>
      <c r="I55" s="35">
        <v>5</v>
      </c>
      <c r="J55" s="36">
        <v>4</v>
      </c>
      <c r="K55" s="3" t="s">
        <v>168</v>
      </c>
      <c r="L55" s="17">
        <f>SUM(I54:J55)+I61*2</f>
        <v>23</v>
      </c>
      <c r="M55" s="38"/>
      <c r="N55" s="3" t="s">
        <v>162</v>
      </c>
      <c r="O55" s="35">
        <v>1</v>
      </c>
      <c r="P55" s="36">
        <v>0</v>
      </c>
      <c r="Q55" s="3" t="s">
        <v>168</v>
      </c>
      <c r="R55" s="17">
        <f>SUM(O54:P55)+O61*2</f>
        <v>8</v>
      </c>
      <c r="S55" s="38"/>
      <c r="T55" s="3" t="s">
        <v>162</v>
      </c>
      <c r="U55" s="35">
        <v>4</v>
      </c>
      <c r="V55" s="36">
        <v>0</v>
      </c>
      <c r="W55" s="3" t="s">
        <v>168</v>
      </c>
      <c r="X55" s="17">
        <f>SUM(U54:V55)+U61*2</f>
        <v>21</v>
      </c>
      <c r="Y55" s="38"/>
    </row>
    <row r="56" spans="2:25" ht="15" customHeight="1" x14ac:dyDescent="0.25">
      <c r="B56" s="4" t="s">
        <v>132</v>
      </c>
      <c r="C56" s="31">
        <v>1</v>
      </c>
      <c r="D56" s="32">
        <v>2</v>
      </c>
      <c r="E56" s="4" t="s">
        <v>169</v>
      </c>
      <c r="F56" s="18">
        <f>SUM(C55:D56)+C62*2</f>
        <v>7</v>
      </c>
      <c r="G56" s="38"/>
      <c r="H56" s="4" t="s">
        <v>132</v>
      </c>
      <c r="I56" s="31">
        <v>6</v>
      </c>
      <c r="J56" s="32">
        <v>6</v>
      </c>
      <c r="K56" s="4" t="s">
        <v>169</v>
      </c>
      <c r="L56" s="18">
        <f>SUM(I55:J56)+I62*2</f>
        <v>21</v>
      </c>
      <c r="M56" s="38"/>
      <c r="N56" s="4" t="s">
        <v>132</v>
      </c>
      <c r="O56" s="31">
        <v>3</v>
      </c>
      <c r="P56" s="32">
        <v>2</v>
      </c>
      <c r="Q56" s="4" t="s">
        <v>169</v>
      </c>
      <c r="R56" s="18">
        <f>SUM(O55:P56)+O62*2</f>
        <v>6</v>
      </c>
      <c r="S56" s="38"/>
      <c r="T56" s="4" t="s">
        <v>132</v>
      </c>
      <c r="U56" s="31">
        <v>1</v>
      </c>
      <c r="V56" s="32">
        <v>1</v>
      </c>
      <c r="W56" s="4" t="s">
        <v>169</v>
      </c>
      <c r="X56" s="18">
        <f>SUM(U55:V56)+U62*2</f>
        <v>6</v>
      </c>
      <c r="Y56" s="38"/>
    </row>
    <row r="57" spans="2:25" ht="15" customHeight="1" x14ac:dyDescent="0.25">
      <c r="B57" s="2" t="s">
        <v>170</v>
      </c>
      <c r="C57" s="6">
        <f>C54/(C54+D54)*100</f>
        <v>66.666666666666657</v>
      </c>
      <c r="D57" s="7">
        <f>D54/(C54+D54)*100</f>
        <v>33.333333333333329</v>
      </c>
      <c r="E57" s="2" t="s">
        <v>171</v>
      </c>
      <c r="F57" s="12">
        <f>F54/SUM(F54:F56)*100</f>
        <v>39.285714285714285</v>
      </c>
      <c r="G57" s="38"/>
      <c r="H57" s="2" t="s">
        <v>170</v>
      </c>
      <c r="I57" s="6">
        <f>I54/(I54+J54)*100</f>
        <v>28.571428571428569</v>
      </c>
      <c r="J57" s="7">
        <f>J54/(I54+J54)*100</f>
        <v>71.428571428571431</v>
      </c>
      <c r="K57" s="2" t="s">
        <v>171</v>
      </c>
      <c r="L57" s="12">
        <f>L54/SUM(L54:L56)*100</f>
        <v>37.142857142857146</v>
      </c>
      <c r="M57" s="38"/>
      <c r="N57" s="2" t="s">
        <v>170</v>
      </c>
      <c r="O57" s="6">
        <f>O54/(O54+P54)*100</f>
        <v>80</v>
      </c>
      <c r="P57" s="7">
        <f>P54/(O54+P54)*100</f>
        <v>20</v>
      </c>
      <c r="Q57" s="2" t="s">
        <v>171</v>
      </c>
      <c r="R57" s="12">
        <f>R54/SUM(R54:R56)*100</f>
        <v>46.153846153846153</v>
      </c>
      <c r="S57" s="38"/>
      <c r="T57" s="2" t="s">
        <v>170</v>
      </c>
      <c r="U57" s="6">
        <f>U54/(U54+V54)*100</f>
        <v>36.363636363636367</v>
      </c>
      <c r="V57" s="7">
        <f>V54/(U54+V54)*100</f>
        <v>63.636363636363633</v>
      </c>
      <c r="W57" s="2" t="s">
        <v>171</v>
      </c>
      <c r="X57" s="12">
        <f>X54/SUM(X54:X56)*100</f>
        <v>50</v>
      </c>
      <c r="Y57" s="38"/>
    </row>
    <row r="58" spans="2:25" ht="15" customHeight="1" x14ac:dyDescent="0.25">
      <c r="B58" s="3" t="s">
        <v>172</v>
      </c>
      <c r="C58" s="8">
        <f>C55/(C55+D55)*100</f>
        <v>50</v>
      </c>
      <c r="D58" s="9">
        <f>D55/(C55+D55)*100</f>
        <v>50</v>
      </c>
      <c r="E58" s="3" t="s">
        <v>173</v>
      </c>
      <c r="F58" s="13">
        <f>F55/SUM(F54:F56)*100</f>
        <v>35.714285714285715</v>
      </c>
      <c r="G58" s="38"/>
      <c r="H58" s="3" t="s">
        <v>172</v>
      </c>
      <c r="I58" s="8">
        <f>I55/(I55+J55)*100</f>
        <v>55.555555555555557</v>
      </c>
      <c r="J58" s="9">
        <f>J55/(I55+J55)*100</f>
        <v>44.444444444444443</v>
      </c>
      <c r="K58" s="3" t="s">
        <v>173</v>
      </c>
      <c r="L58" s="13">
        <f>L55/SUM(L54:L56)*100</f>
        <v>32.857142857142854</v>
      </c>
      <c r="M58" s="38"/>
      <c r="N58" s="3" t="s">
        <v>172</v>
      </c>
      <c r="O58" s="8">
        <f>O55/(O55+P55)*100</f>
        <v>100</v>
      </c>
      <c r="P58" s="9">
        <f>P55/(O55+P55)*100</f>
        <v>0</v>
      </c>
      <c r="Q58" s="3" t="s">
        <v>173</v>
      </c>
      <c r="R58" s="13">
        <f>R55/SUM(R54:R56)*100</f>
        <v>30.76923076923077</v>
      </c>
      <c r="S58" s="38"/>
      <c r="T58" s="3" t="s">
        <v>172</v>
      </c>
      <c r="U58" s="8">
        <f>U55/(U55+V55)*100</f>
        <v>100</v>
      </c>
      <c r="V58" s="9">
        <f>V55/(U55+V55)*100</f>
        <v>0</v>
      </c>
      <c r="W58" s="3" t="s">
        <v>173</v>
      </c>
      <c r="X58" s="13">
        <f>X55/SUM(X54:X56)*100</f>
        <v>38.888888888888893</v>
      </c>
      <c r="Y58" s="38"/>
    </row>
    <row r="59" spans="2:25" ht="15" customHeight="1" x14ac:dyDescent="0.25">
      <c r="B59" s="4" t="s">
        <v>174</v>
      </c>
      <c r="C59" s="10">
        <f>C56/(C56+D56)*100</f>
        <v>33.333333333333329</v>
      </c>
      <c r="D59" s="11">
        <f>D56/(C56+D56)*100</f>
        <v>66.666666666666657</v>
      </c>
      <c r="E59" s="4" t="s">
        <v>175</v>
      </c>
      <c r="F59" s="14">
        <f>F56/SUM(F54:F56)*100</f>
        <v>25</v>
      </c>
      <c r="G59" s="38"/>
      <c r="H59" s="4" t="s">
        <v>174</v>
      </c>
      <c r="I59" s="10">
        <f>I56/(I56+J56)*100</f>
        <v>50</v>
      </c>
      <c r="J59" s="11">
        <f>J56/(I56+J56)*100</f>
        <v>50</v>
      </c>
      <c r="K59" s="4" t="s">
        <v>175</v>
      </c>
      <c r="L59" s="14">
        <f>L56/SUM(L54:L56)*100</f>
        <v>30</v>
      </c>
      <c r="M59" s="38"/>
      <c r="N59" s="4" t="s">
        <v>174</v>
      </c>
      <c r="O59" s="10">
        <f>O56/(O56+P56)*100</f>
        <v>60</v>
      </c>
      <c r="P59" s="11">
        <f>P56/(O56+P56)*100</f>
        <v>40</v>
      </c>
      <c r="Q59" s="4" t="s">
        <v>175</v>
      </c>
      <c r="R59" s="14">
        <f>R56/SUM(R54:R56)*100</f>
        <v>23.076923076923077</v>
      </c>
      <c r="S59" s="38"/>
      <c r="T59" s="4" t="s">
        <v>174</v>
      </c>
      <c r="U59" s="10">
        <f>U56/(U56+V56)*100</f>
        <v>50</v>
      </c>
      <c r="V59" s="11">
        <f>V56/(U56+V56)*100</f>
        <v>50</v>
      </c>
      <c r="W59" s="4" t="s">
        <v>175</v>
      </c>
      <c r="X59" s="14">
        <f>X56/SUM(X54:X56)*100</f>
        <v>11.111111111111111</v>
      </c>
      <c r="Y59" s="38"/>
    </row>
    <row r="60" spans="2:25" ht="15" customHeight="1" x14ac:dyDescent="0.25">
      <c r="B60" s="2" t="s">
        <v>176</v>
      </c>
      <c r="C60" s="40">
        <v>1</v>
      </c>
      <c r="D60" s="41"/>
      <c r="E60" s="2" t="s">
        <v>177</v>
      </c>
      <c r="F60" s="12">
        <f>SQRT(5+F54)/SQRT(5+F55)*((5+C54)/(5+D54))</f>
        <v>1.3278800044139714</v>
      </c>
      <c r="G60" s="38"/>
      <c r="H60" s="2" t="s">
        <v>176</v>
      </c>
      <c r="I60" s="40">
        <v>0</v>
      </c>
      <c r="J60" s="41"/>
      <c r="K60" s="2" t="s">
        <v>177</v>
      </c>
      <c r="L60" s="12">
        <f>SQRT(5+L54)/SQRT(5+L55)*((5+I54)/(5+J54))</f>
        <v>0.63132513697098136</v>
      </c>
      <c r="M60" s="38"/>
      <c r="N60" s="2" t="s">
        <v>176</v>
      </c>
      <c r="O60" s="40">
        <v>1</v>
      </c>
      <c r="P60" s="41"/>
      <c r="Q60" s="2" t="s">
        <v>177</v>
      </c>
      <c r="R60" s="12">
        <f>SQRT(5+R54)/SQRT(5+R55)*((5+O54)/(5+P54))</f>
        <v>1.715315624690597</v>
      </c>
      <c r="S60" s="38"/>
      <c r="T60" s="2" t="s">
        <v>176</v>
      </c>
      <c r="U60" s="40">
        <v>7</v>
      </c>
      <c r="V60" s="41"/>
      <c r="W60" s="2" t="s">
        <v>177</v>
      </c>
      <c r="X60" s="12">
        <f>SQRT(5+X54)/SQRT(5+X55)*((5+U54)/(5+V54))</f>
        <v>0.83205029433784372</v>
      </c>
      <c r="Y60" s="38"/>
    </row>
    <row r="61" spans="2:25" ht="15" customHeight="1" x14ac:dyDescent="0.25">
      <c r="B61" s="3" t="s">
        <v>178</v>
      </c>
      <c r="C61" s="42">
        <v>1</v>
      </c>
      <c r="D61" s="43"/>
      <c r="E61" s="3" t="s">
        <v>179</v>
      </c>
      <c r="F61" s="13">
        <f>SQRT(5+F55)/SQRT(5+F56)*((5+C55)/(5+D55))</f>
        <v>1.1180339887498949</v>
      </c>
      <c r="G61" s="38"/>
      <c r="H61" s="3" t="s">
        <v>178</v>
      </c>
      <c r="I61" s="42">
        <v>0</v>
      </c>
      <c r="J61" s="43"/>
      <c r="K61" s="3" t="s">
        <v>179</v>
      </c>
      <c r="L61" s="13">
        <f>SQRT(5+L55)/SQRT(5+L56)*((5+I55)/(5+J55))</f>
        <v>1.1530544925839354</v>
      </c>
      <c r="M61" s="38"/>
      <c r="N61" s="3" t="s">
        <v>178</v>
      </c>
      <c r="O61" s="42">
        <v>1</v>
      </c>
      <c r="P61" s="43"/>
      <c r="Q61" s="3" t="s">
        <v>179</v>
      </c>
      <c r="R61" s="13">
        <f>SQRT(5+R55)/SQRT(5+R56)*((5+O55)/(5+P55))</f>
        <v>1.3045375356110616</v>
      </c>
      <c r="S61" s="38"/>
      <c r="T61" s="3" t="s">
        <v>178</v>
      </c>
      <c r="U61" s="42">
        <v>3</v>
      </c>
      <c r="V61" s="43"/>
      <c r="W61" s="3" t="s">
        <v>179</v>
      </c>
      <c r="X61" s="13">
        <f>SQRT(5+X55)/SQRT(5+X56)*((5+U55)/(5+V55))</f>
        <v>2.7673420132289066</v>
      </c>
      <c r="Y61" s="38"/>
    </row>
    <row r="62" spans="2:25" ht="15" customHeight="1" x14ac:dyDescent="0.25">
      <c r="B62" s="4" t="s">
        <v>180</v>
      </c>
      <c r="C62" s="44">
        <v>1</v>
      </c>
      <c r="D62" s="45"/>
      <c r="E62" s="4" t="s">
        <v>181</v>
      </c>
      <c r="F62" s="14">
        <f>SQRT(5+F56)/SQRT(5+F54)*((5+C56)/(5+D56))</f>
        <v>0.74230748895809018</v>
      </c>
      <c r="G62" s="38"/>
      <c r="H62" s="4" t="s">
        <v>180</v>
      </c>
      <c r="I62" s="44">
        <v>0</v>
      </c>
      <c r="J62" s="45"/>
      <c r="K62" s="4" t="s">
        <v>181</v>
      </c>
      <c r="L62" s="14">
        <f>SQRT(5+L56)/SQRT(5+L54)*((5+I56)/(5+J56))</f>
        <v>0.91581093977925099</v>
      </c>
      <c r="M62" s="38"/>
      <c r="N62" s="4" t="s">
        <v>180</v>
      </c>
      <c r="O62" s="44">
        <v>0</v>
      </c>
      <c r="P62" s="45"/>
      <c r="Q62" s="4" t="s">
        <v>181</v>
      </c>
      <c r="R62" s="14">
        <f>SQRT(5+R56)/SQRT(5+R54)*((5+O56)/(5+P56))</f>
        <v>0.91931390461696427</v>
      </c>
      <c r="S62" s="38"/>
      <c r="T62" s="4" t="s">
        <v>180</v>
      </c>
      <c r="U62" s="44">
        <v>0</v>
      </c>
      <c r="V62" s="45"/>
      <c r="W62" s="4" t="s">
        <v>181</v>
      </c>
      <c r="X62" s="14">
        <f>SQRT(5+X56)/SQRT(5+X54)*((5+U56)/(5+V56))</f>
        <v>0.58630196997792861</v>
      </c>
      <c r="Y62" s="38"/>
    </row>
    <row r="63" spans="2:25" ht="15" customHeight="1" x14ac:dyDescent="0.25">
      <c r="B63" s="2" t="s">
        <v>161</v>
      </c>
      <c r="C63" s="6">
        <f>(100*F60)/(1+F60)</f>
        <v>57.042459314747049</v>
      </c>
      <c r="D63" s="7">
        <f>100-C63</f>
        <v>42.957540685252951</v>
      </c>
      <c r="E63" s="2" t="s">
        <v>130</v>
      </c>
      <c r="F63" s="7">
        <f>(C63+D65)/2</f>
        <v>57.218804750677108</v>
      </c>
      <c r="G63" s="38"/>
      <c r="H63" s="2" t="s">
        <v>161</v>
      </c>
      <c r="I63" s="6">
        <f>(100*L60)/(1+L60)</f>
        <v>38.700141539118057</v>
      </c>
      <c r="J63" s="7">
        <f>100-I63</f>
        <v>61.299858460881943</v>
      </c>
      <c r="K63" s="2" t="s">
        <v>130</v>
      </c>
      <c r="L63" s="7">
        <f>(I63+J65)/2</f>
        <v>45.448679437991231</v>
      </c>
      <c r="M63" s="38"/>
      <c r="N63" s="2" t="s">
        <v>161</v>
      </c>
      <c r="O63" s="6">
        <f>(100*R60)/(1+R60)</f>
        <v>63.171868827810862</v>
      </c>
      <c r="P63" s="7">
        <f>100-O63</f>
        <v>36.828131172189138</v>
      </c>
      <c r="Q63" s="2" t="s">
        <v>130</v>
      </c>
      <c r="R63" s="7">
        <f>(O63+P65)/2</f>
        <v>57.636910171296435</v>
      </c>
      <c r="S63" s="38"/>
      <c r="T63" s="2" t="s">
        <v>161</v>
      </c>
      <c r="U63" s="6">
        <f>(100*X60)/(1+X60)</f>
        <v>45.416345659799205</v>
      </c>
      <c r="V63" s="7">
        <f>100-U63</f>
        <v>54.583654340200795</v>
      </c>
      <c r="W63" s="2" t="s">
        <v>130</v>
      </c>
      <c r="X63" s="7">
        <f>(U63+V65)/2</f>
        <v>54.228022736343135</v>
      </c>
      <c r="Y63" s="38"/>
    </row>
    <row r="64" spans="2:25" ht="15" customHeight="1" x14ac:dyDescent="0.25">
      <c r="B64" s="3" t="s">
        <v>162</v>
      </c>
      <c r="C64" s="8">
        <f>(100*F61)/(1+F61)</f>
        <v>52.78640450004206</v>
      </c>
      <c r="D64" s="9">
        <f t="shared" ref="D64:D65" si="12">100-C64</f>
        <v>47.21359549995794</v>
      </c>
      <c r="E64" s="3" t="s">
        <v>131</v>
      </c>
      <c r="F64" s="9">
        <f>(D63+C64)/2</f>
        <v>47.871972592647509</v>
      </c>
      <c r="G64" s="38"/>
      <c r="H64" s="3" t="s">
        <v>162</v>
      </c>
      <c r="I64" s="8">
        <f>(100*L61)/(1+L61)</f>
        <v>53.554357149601231</v>
      </c>
      <c r="J64" s="9">
        <f t="shared" ref="J64:J65" si="13">100-I64</f>
        <v>46.445642850398769</v>
      </c>
      <c r="K64" s="3" t="s">
        <v>131</v>
      </c>
      <c r="L64" s="9">
        <f>(J63+I64)/2</f>
        <v>57.42710780524159</v>
      </c>
      <c r="M64" s="38"/>
      <c r="N64" s="3" t="s">
        <v>162</v>
      </c>
      <c r="O64" s="8">
        <f>(100*R61)/(1+R61)</f>
        <v>56.60734596215444</v>
      </c>
      <c r="P64" s="9">
        <f t="shared" ref="P64:P65" si="14">100-O64</f>
        <v>43.39265403784556</v>
      </c>
      <c r="Q64" s="3" t="s">
        <v>131</v>
      </c>
      <c r="R64" s="9">
        <f>(P63+O64)/2</f>
        <v>46.717738567171793</v>
      </c>
      <c r="S64" s="38"/>
      <c r="T64" s="3" t="s">
        <v>162</v>
      </c>
      <c r="U64" s="8">
        <f>(100*X61)/(1+X61)</f>
        <v>73.456086639107085</v>
      </c>
      <c r="V64" s="9">
        <f t="shared" ref="V64:V65" si="15">100-U64</f>
        <v>26.543913360892915</v>
      </c>
      <c r="W64" s="3" t="s">
        <v>131</v>
      </c>
      <c r="X64" s="9">
        <f>(V63+U64)/2</f>
        <v>64.01987048965394</v>
      </c>
      <c r="Y64" s="38"/>
    </row>
    <row r="65" spans="2:25" ht="15" customHeight="1" x14ac:dyDescent="0.25">
      <c r="B65" s="4" t="s">
        <v>132</v>
      </c>
      <c r="C65" s="10">
        <f>(100*F62)/(1+F62)</f>
        <v>42.604849813392825</v>
      </c>
      <c r="D65" s="11">
        <f t="shared" si="12"/>
        <v>57.395150186607175</v>
      </c>
      <c r="E65" s="4" t="s">
        <v>133</v>
      </c>
      <c r="F65" s="11">
        <f>(D64+C65)/2</f>
        <v>44.909222656675382</v>
      </c>
      <c r="G65" s="38"/>
      <c r="H65" s="4" t="s">
        <v>132</v>
      </c>
      <c r="I65" s="10">
        <f>(100*L62)/(1+L62)</f>
        <v>47.802782663135602</v>
      </c>
      <c r="J65" s="11">
        <f t="shared" si="13"/>
        <v>52.197217336864398</v>
      </c>
      <c r="K65" s="4" t="s">
        <v>133</v>
      </c>
      <c r="L65" s="11">
        <f>(J64+I65)/2</f>
        <v>47.124212756767186</v>
      </c>
      <c r="M65" s="38"/>
      <c r="N65" s="4" t="s">
        <v>132</v>
      </c>
      <c r="O65" s="10">
        <f>(100*R62)/(1+R62)</f>
        <v>47.898048485217998</v>
      </c>
      <c r="P65" s="11">
        <f t="shared" si="14"/>
        <v>52.101951514782002</v>
      </c>
      <c r="Q65" s="4" t="s">
        <v>133</v>
      </c>
      <c r="R65" s="11">
        <f>(P64+O65)/2</f>
        <v>45.645351261531779</v>
      </c>
      <c r="S65" s="38"/>
      <c r="T65" s="4" t="s">
        <v>132</v>
      </c>
      <c r="U65" s="10">
        <f>(100*X62)/(1+X62)</f>
        <v>36.960300187112942</v>
      </c>
      <c r="V65" s="11">
        <f t="shared" si="15"/>
        <v>63.039699812887058</v>
      </c>
      <c r="W65" s="4" t="s">
        <v>133</v>
      </c>
      <c r="X65" s="11">
        <f>(V64+U65)/2</f>
        <v>31.752106774002929</v>
      </c>
      <c r="Y65" s="38"/>
    </row>
    <row r="66" spans="2:25" ht="15" customHeight="1" x14ac:dyDescent="0.25">
      <c r="B66" s="46" t="s">
        <v>134</v>
      </c>
      <c r="C66" s="49">
        <f>SUM(C54:D56, C60:C62)</f>
        <v>14</v>
      </c>
      <c r="D66" s="50"/>
      <c r="E66" s="5" t="s">
        <v>135</v>
      </c>
      <c r="F66" s="15">
        <f>SQRT(((50-D63)^2+(50-D64)^2+(50-D65)^2)/2)</f>
        <v>7.4849358554431937</v>
      </c>
      <c r="G66" s="38"/>
      <c r="H66" s="46" t="s">
        <v>134</v>
      </c>
      <c r="I66" s="49">
        <f>SUM(I54:J56, I60:I62)</f>
        <v>35</v>
      </c>
      <c r="J66" s="50"/>
      <c r="K66" s="5" t="s">
        <v>135</v>
      </c>
      <c r="L66" s="15">
        <f>SQRT(((50-J63)^2+(50-J64)^2+(50-J65)^2)/2)</f>
        <v>8.5190380914838055</v>
      </c>
      <c r="M66" s="38"/>
      <c r="N66" s="46" t="s">
        <v>134</v>
      </c>
      <c r="O66" s="49">
        <f>SUM(O54:P56, O60:O62)</f>
        <v>13</v>
      </c>
      <c r="P66" s="50"/>
      <c r="Q66" s="5" t="s">
        <v>135</v>
      </c>
      <c r="R66" s="15">
        <f>SQRT(((50-P63)^2+(50-P64)^2+(50-P65)^2)/2)</f>
        <v>10.525524909740806</v>
      </c>
      <c r="S66" s="38"/>
      <c r="T66" s="46" t="s">
        <v>134</v>
      </c>
      <c r="U66" s="49">
        <f>SUM(U54:V56, U60:U62)</f>
        <v>27</v>
      </c>
      <c r="V66" s="50"/>
      <c r="W66" s="5" t="s">
        <v>135</v>
      </c>
      <c r="X66" s="15">
        <f>SQRT(((50-V63)^2+(50-V64)^2+(50-V65)^2)/2)</f>
        <v>19.251385128633554</v>
      </c>
      <c r="Y66" s="38"/>
    </row>
    <row r="67" spans="2:25" ht="15" customHeight="1" x14ac:dyDescent="0.25">
      <c r="B67" s="47"/>
      <c r="C67" s="51"/>
      <c r="D67" s="52"/>
      <c r="E67" s="5" t="s">
        <v>136</v>
      </c>
      <c r="F67" s="15">
        <f>SQRT(((50-F63)^2+(50-F64)^2+(50-F65)^2)/2)</f>
        <v>6.4247823556190991</v>
      </c>
      <c r="G67" s="38"/>
      <c r="H67" s="47"/>
      <c r="I67" s="51"/>
      <c r="J67" s="52"/>
      <c r="K67" s="5" t="s">
        <v>136</v>
      </c>
      <c r="L67" s="15">
        <f>SQRT(((50-L63)^2+(50-L64)^2+(50-L65)^2)/2)</f>
        <v>6.486393507843359</v>
      </c>
      <c r="M67" s="38"/>
      <c r="N67" s="47"/>
      <c r="O67" s="51"/>
      <c r="P67" s="52"/>
      <c r="Q67" s="5" t="s">
        <v>136</v>
      </c>
      <c r="R67" s="15">
        <f>SQRT(((50-R63)^2+(50-R64)^2+(50-R65)^2)/2)</f>
        <v>6.6354578859836524</v>
      </c>
      <c r="S67" s="38"/>
      <c r="T67" s="47"/>
      <c r="U67" s="51"/>
      <c r="V67" s="52"/>
      <c r="W67" s="5" t="s">
        <v>136</v>
      </c>
      <c r="X67" s="15">
        <f>SQRT(((50-X63)^2+(50-X64)^2+(50-X65)^2)/2)</f>
        <v>16.544161386922784</v>
      </c>
      <c r="Y67" s="38"/>
    </row>
    <row r="68" spans="2:25" ht="15" customHeight="1" x14ac:dyDescent="0.25">
      <c r="B68" s="48"/>
      <c r="C68" s="53"/>
      <c r="D68" s="54"/>
      <c r="E68" s="5" t="s">
        <v>137</v>
      </c>
      <c r="F68" s="15">
        <f>SQRT(((2*F66^2)+(2*F67^2))/4)</f>
        <v>6.9750302177543873</v>
      </c>
      <c r="G68" s="38"/>
      <c r="H68" s="48"/>
      <c r="I68" s="53"/>
      <c r="J68" s="54"/>
      <c r="K68" s="5" t="s">
        <v>137</v>
      </c>
      <c r="L68" s="15">
        <f>SQRT(((2*L66^2)+(2*L67^2))/4)</f>
        <v>7.5712386946504502</v>
      </c>
      <c r="M68" s="38"/>
      <c r="N68" s="48"/>
      <c r="O68" s="53"/>
      <c r="P68" s="54"/>
      <c r="Q68" s="5" t="s">
        <v>137</v>
      </c>
      <c r="R68" s="15">
        <f>SQRT(((2*R66^2)+(2*R67^2))/4)</f>
        <v>8.7981809478504385</v>
      </c>
      <c r="S68" s="38"/>
      <c r="T68" s="48"/>
      <c r="U68" s="53"/>
      <c r="V68" s="54"/>
      <c r="W68" s="5" t="s">
        <v>137</v>
      </c>
      <c r="X68" s="15">
        <f>SQRT(((2*X66^2)+(2*X67^2))/4)</f>
        <v>17.94888722689404</v>
      </c>
      <c r="Y68" s="38"/>
    </row>
    <row r="69" spans="2:25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2:25" ht="15" customHeight="1" x14ac:dyDescent="0.25">
      <c r="B70" s="39" t="s">
        <v>46</v>
      </c>
      <c r="C70" s="39"/>
      <c r="D70" s="39"/>
      <c r="E70" s="39"/>
      <c r="F70" s="39"/>
      <c r="G70" s="38"/>
      <c r="H70" s="39" t="s">
        <v>47</v>
      </c>
      <c r="I70" s="39"/>
      <c r="J70" s="39"/>
      <c r="K70" s="39"/>
      <c r="L70" s="39"/>
      <c r="M70" s="38"/>
      <c r="N70" s="39" t="s">
        <v>48</v>
      </c>
      <c r="O70" s="39"/>
      <c r="P70" s="39"/>
      <c r="Q70" s="39"/>
      <c r="R70" s="39"/>
      <c r="S70" s="38"/>
      <c r="T70" s="39" t="s">
        <v>49</v>
      </c>
      <c r="U70" s="39"/>
      <c r="V70" s="39"/>
      <c r="W70" s="39"/>
      <c r="X70" s="39"/>
      <c r="Y70" s="38"/>
    </row>
    <row r="71" spans="2:25" ht="15" customHeight="1" x14ac:dyDescent="0.25">
      <c r="B71" s="2" t="s">
        <v>161</v>
      </c>
      <c r="C71" s="33">
        <f>O54+U54</f>
        <v>8</v>
      </c>
      <c r="D71" s="34">
        <f t="shared" ref="D71:D73" si="16">P54+V54</f>
        <v>8</v>
      </c>
      <c r="E71" s="2" t="s">
        <v>167</v>
      </c>
      <c r="F71" s="16">
        <f>C71+D71+C73+D73+C77*2</f>
        <v>39</v>
      </c>
      <c r="G71" s="38"/>
      <c r="H71" s="2" t="s">
        <v>161</v>
      </c>
      <c r="I71" s="33">
        <v>5</v>
      </c>
      <c r="J71" s="34">
        <v>3</v>
      </c>
      <c r="K71" s="2" t="s">
        <v>167</v>
      </c>
      <c r="L71" s="16">
        <f>I71+J71+I73+J73+I77*2</f>
        <v>12</v>
      </c>
      <c r="M71" s="38"/>
      <c r="N71" s="2" t="s">
        <v>161</v>
      </c>
      <c r="O71" s="33">
        <v>5</v>
      </c>
      <c r="P71" s="34">
        <v>5</v>
      </c>
      <c r="Q71" s="2" t="s">
        <v>167</v>
      </c>
      <c r="R71" s="16">
        <f>O71+P71+O73+P73+O77*2</f>
        <v>13</v>
      </c>
      <c r="S71" s="38"/>
      <c r="T71" s="2" t="s">
        <v>161</v>
      </c>
      <c r="U71" s="33">
        <v>2</v>
      </c>
      <c r="V71" s="34">
        <v>2</v>
      </c>
      <c r="W71" s="2" t="s">
        <v>167</v>
      </c>
      <c r="X71" s="16">
        <f>U71+V71+U73+V73+U77*2</f>
        <v>11</v>
      </c>
      <c r="Y71" s="38"/>
    </row>
    <row r="72" spans="2:25" ht="15" customHeight="1" x14ac:dyDescent="0.25">
      <c r="B72" s="3" t="s">
        <v>162</v>
      </c>
      <c r="C72" s="35">
        <f t="shared" ref="C72:C73" si="17">O55+U55</f>
        <v>5</v>
      </c>
      <c r="D72" s="36">
        <f t="shared" si="16"/>
        <v>0</v>
      </c>
      <c r="E72" s="3" t="s">
        <v>168</v>
      </c>
      <c r="F72" s="17">
        <f>SUM(C71:D72)+C78*2</f>
        <v>29</v>
      </c>
      <c r="G72" s="38"/>
      <c r="H72" s="3" t="s">
        <v>162</v>
      </c>
      <c r="I72" s="35">
        <v>2</v>
      </c>
      <c r="J72" s="36">
        <v>2</v>
      </c>
      <c r="K72" s="3" t="s">
        <v>168</v>
      </c>
      <c r="L72" s="17">
        <f>SUM(I71:J72)+I78*2</f>
        <v>22</v>
      </c>
      <c r="M72" s="38"/>
      <c r="N72" s="3" t="s">
        <v>162</v>
      </c>
      <c r="O72" s="35">
        <v>5</v>
      </c>
      <c r="P72" s="36">
        <v>2</v>
      </c>
      <c r="Q72" s="3" t="s">
        <v>168</v>
      </c>
      <c r="R72" s="17">
        <f>SUM(O71:P72)+O78*2</f>
        <v>29</v>
      </c>
      <c r="S72" s="38"/>
      <c r="T72" s="3" t="s">
        <v>162</v>
      </c>
      <c r="U72" s="35">
        <v>6</v>
      </c>
      <c r="V72" s="36">
        <v>2</v>
      </c>
      <c r="W72" s="3" t="s">
        <v>168</v>
      </c>
      <c r="X72" s="17">
        <f>SUM(U71:V72)+U78*2</f>
        <v>16</v>
      </c>
      <c r="Y72" s="38"/>
    </row>
    <row r="73" spans="2:25" ht="15" customHeight="1" x14ac:dyDescent="0.25">
      <c r="B73" s="4" t="s">
        <v>132</v>
      </c>
      <c r="C73" s="31">
        <f t="shared" si="17"/>
        <v>4</v>
      </c>
      <c r="D73" s="32">
        <f t="shared" si="16"/>
        <v>3</v>
      </c>
      <c r="E73" s="4" t="s">
        <v>169</v>
      </c>
      <c r="F73" s="18">
        <f>SUM(C72:D73)+C79*2</f>
        <v>12</v>
      </c>
      <c r="G73" s="38"/>
      <c r="H73" s="4" t="s">
        <v>132</v>
      </c>
      <c r="I73" s="31">
        <v>0</v>
      </c>
      <c r="J73" s="32">
        <v>0</v>
      </c>
      <c r="K73" s="4" t="s">
        <v>169</v>
      </c>
      <c r="L73" s="18">
        <f>SUM(I72:J73)+I79*2</f>
        <v>8</v>
      </c>
      <c r="M73" s="38"/>
      <c r="N73" s="4" t="s">
        <v>132</v>
      </c>
      <c r="O73" s="31">
        <v>3</v>
      </c>
      <c r="P73" s="32">
        <v>0</v>
      </c>
      <c r="Q73" s="4" t="s">
        <v>169</v>
      </c>
      <c r="R73" s="18">
        <f>SUM(O72:P73)+O79*2</f>
        <v>10</v>
      </c>
      <c r="S73" s="38"/>
      <c r="T73" s="4" t="s">
        <v>132</v>
      </c>
      <c r="U73" s="31">
        <v>5</v>
      </c>
      <c r="V73" s="32">
        <v>2</v>
      </c>
      <c r="W73" s="4" t="s">
        <v>169</v>
      </c>
      <c r="X73" s="18">
        <f>SUM(U72:V73)+U79*2</f>
        <v>21</v>
      </c>
      <c r="Y73" s="38"/>
    </row>
    <row r="74" spans="2:25" ht="15" customHeight="1" x14ac:dyDescent="0.25">
      <c r="B74" s="2" t="s">
        <v>170</v>
      </c>
      <c r="C74" s="6">
        <f>C71/(C71+D71)*100</f>
        <v>50</v>
      </c>
      <c r="D74" s="7">
        <f>D71/(C71+D71)*100</f>
        <v>50</v>
      </c>
      <c r="E74" s="2" t="s">
        <v>171</v>
      </c>
      <c r="F74" s="12">
        <f>F71/SUM(F71:F73)*100</f>
        <v>48.75</v>
      </c>
      <c r="G74" s="38"/>
      <c r="H74" s="2" t="s">
        <v>170</v>
      </c>
      <c r="I74" s="6">
        <f>I71/(I71+J71)*100</f>
        <v>62.5</v>
      </c>
      <c r="J74" s="7">
        <f>J71/(I71+J71)*100</f>
        <v>37.5</v>
      </c>
      <c r="K74" s="2" t="s">
        <v>171</v>
      </c>
      <c r="L74" s="12">
        <f>L71/SUM(L71:L73)*100</f>
        <v>28.571428571428569</v>
      </c>
      <c r="M74" s="38"/>
      <c r="N74" s="2" t="s">
        <v>170</v>
      </c>
      <c r="O74" s="6">
        <f>O71/(O71+P71)*100</f>
        <v>50</v>
      </c>
      <c r="P74" s="7">
        <f>P71/(O71+P71)*100</f>
        <v>50</v>
      </c>
      <c r="Q74" s="2" t="s">
        <v>171</v>
      </c>
      <c r="R74" s="12">
        <f>R71/SUM(R71:R73)*100</f>
        <v>25</v>
      </c>
      <c r="S74" s="38"/>
      <c r="T74" s="2" t="s">
        <v>170</v>
      </c>
      <c r="U74" s="6">
        <f>U71/(U71+V71)*100</f>
        <v>50</v>
      </c>
      <c r="V74" s="7">
        <f>V71/(U71+V71)*100</f>
        <v>50</v>
      </c>
      <c r="W74" s="2" t="s">
        <v>171</v>
      </c>
      <c r="X74" s="12">
        <f>X71/SUM(X71:X73)*100</f>
        <v>22.916666666666664</v>
      </c>
      <c r="Y74" s="38"/>
    </row>
    <row r="75" spans="2:25" ht="15" customHeight="1" x14ac:dyDescent="0.25">
      <c r="B75" s="3" t="s">
        <v>172</v>
      </c>
      <c r="C75" s="8">
        <f>C72/(C72+D72)*100</f>
        <v>100</v>
      </c>
      <c r="D75" s="9">
        <f>D72/(C72+D72)*100</f>
        <v>0</v>
      </c>
      <c r="E75" s="3" t="s">
        <v>173</v>
      </c>
      <c r="F75" s="13">
        <f>F72/SUM(F71:F73)*100</f>
        <v>36.25</v>
      </c>
      <c r="G75" s="38"/>
      <c r="H75" s="3" t="s">
        <v>172</v>
      </c>
      <c r="I75" s="8">
        <f>I72/(I72+J72)*100</f>
        <v>50</v>
      </c>
      <c r="J75" s="9">
        <f>J72/(I72+J72)*100</f>
        <v>50</v>
      </c>
      <c r="K75" s="3" t="s">
        <v>173</v>
      </c>
      <c r="L75" s="13">
        <f>L72/SUM(L71:L73)*100</f>
        <v>52.380952380952387</v>
      </c>
      <c r="M75" s="38"/>
      <c r="N75" s="3" t="s">
        <v>172</v>
      </c>
      <c r="O75" s="8">
        <f>O72/(O72+P72)*100</f>
        <v>71.428571428571431</v>
      </c>
      <c r="P75" s="9">
        <f>P72/(O72+P72)*100</f>
        <v>28.571428571428569</v>
      </c>
      <c r="Q75" s="3" t="s">
        <v>173</v>
      </c>
      <c r="R75" s="13">
        <f>R72/SUM(R71:R73)*100</f>
        <v>55.769230769230774</v>
      </c>
      <c r="S75" s="38"/>
      <c r="T75" s="3" t="s">
        <v>172</v>
      </c>
      <c r="U75" s="8">
        <f>U72/(U72+V72)*100</f>
        <v>75</v>
      </c>
      <c r="V75" s="9">
        <f>V72/(U72+V72)*100</f>
        <v>25</v>
      </c>
      <c r="W75" s="3" t="s">
        <v>173</v>
      </c>
      <c r="X75" s="13">
        <f>X72/SUM(X71:X73)*100</f>
        <v>33.333333333333329</v>
      </c>
      <c r="Y75" s="38"/>
    </row>
    <row r="76" spans="2:25" ht="15" customHeight="1" x14ac:dyDescent="0.25">
      <c r="B76" s="4" t="s">
        <v>174</v>
      </c>
      <c r="C76" s="10">
        <f>C73/(C73+D73)*100</f>
        <v>57.142857142857139</v>
      </c>
      <c r="D76" s="11">
        <f>D73/(C73+D73)*100</f>
        <v>42.857142857142854</v>
      </c>
      <c r="E76" s="4" t="s">
        <v>175</v>
      </c>
      <c r="F76" s="14">
        <f>F73/SUM(F71:F73)*100</f>
        <v>15</v>
      </c>
      <c r="G76" s="38"/>
      <c r="H76" s="4" t="s">
        <v>174</v>
      </c>
      <c r="I76" s="10" t="e">
        <f>I73/(I73+J73)*100</f>
        <v>#DIV/0!</v>
      </c>
      <c r="J76" s="11" t="e">
        <f>J73/(I73+J73)*100</f>
        <v>#DIV/0!</v>
      </c>
      <c r="K76" s="4" t="s">
        <v>175</v>
      </c>
      <c r="L76" s="14">
        <f>L73/SUM(L71:L73)*100</f>
        <v>19.047619047619047</v>
      </c>
      <c r="M76" s="38"/>
      <c r="N76" s="4" t="s">
        <v>174</v>
      </c>
      <c r="O76" s="10">
        <f>O73/(O73+P73)*100</f>
        <v>100</v>
      </c>
      <c r="P76" s="11">
        <f>P73/(O73+P73)*100</f>
        <v>0</v>
      </c>
      <c r="Q76" s="4" t="s">
        <v>175</v>
      </c>
      <c r="R76" s="14">
        <f>R73/SUM(R71:R73)*100</f>
        <v>19.230769230769234</v>
      </c>
      <c r="S76" s="38"/>
      <c r="T76" s="4" t="s">
        <v>174</v>
      </c>
      <c r="U76" s="10">
        <f>U73/(U73+V73)*100</f>
        <v>71.428571428571431</v>
      </c>
      <c r="V76" s="11">
        <f>V73/(U73+V73)*100</f>
        <v>28.571428571428569</v>
      </c>
      <c r="W76" s="4" t="s">
        <v>175</v>
      </c>
      <c r="X76" s="14">
        <f>X73/SUM(X71:X73)*100</f>
        <v>43.75</v>
      </c>
      <c r="Y76" s="38"/>
    </row>
    <row r="77" spans="2:25" ht="15" customHeight="1" x14ac:dyDescent="0.25">
      <c r="B77" s="2" t="s">
        <v>176</v>
      </c>
      <c r="C77" s="40">
        <f t="shared" ref="C77:D77" si="18">O60+U60</f>
        <v>8</v>
      </c>
      <c r="D77" s="41">
        <f t="shared" si="18"/>
        <v>0</v>
      </c>
      <c r="E77" s="2" t="s">
        <v>177</v>
      </c>
      <c r="F77" s="12">
        <f>SQRT(5+F71)/SQRT(5+F72)*((5+C71)/(5+D71))</f>
        <v>1.1375929179890421</v>
      </c>
      <c r="G77" s="38"/>
      <c r="H77" s="2" t="s">
        <v>176</v>
      </c>
      <c r="I77" s="40">
        <v>2</v>
      </c>
      <c r="J77" s="41"/>
      <c r="K77" s="2" t="s">
        <v>177</v>
      </c>
      <c r="L77" s="12">
        <f>SQRT(5+L71)/SQRT(5+L72)*((5+I71)/(5+J71))</f>
        <v>0.99186505951984028</v>
      </c>
      <c r="M77" s="38"/>
      <c r="N77" s="2" t="s">
        <v>176</v>
      </c>
      <c r="O77" s="40">
        <v>0</v>
      </c>
      <c r="P77" s="41"/>
      <c r="Q77" s="2" t="s">
        <v>177</v>
      </c>
      <c r="R77" s="12">
        <f>SQRT(5+R71)/SQRT(5+R72)*((5+O71)/(5+P71))</f>
        <v>0.7276068751089988</v>
      </c>
      <c r="S77" s="38"/>
      <c r="T77" s="2" t="s">
        <v>176</v>
      </c>
      <c r="U77" s="40">
        <v>0</v>
      </c>
      <c r="V77" s="41"/>
      <c r="W77" s="2" t="s">
        <v>177</v>
      </c>
      <c r="X77" s="12">
        <f>SQRT(5+X71)/SQRT(5+X72)*((5+U71)/(5+V71))</f>
        <v>0.87287156094396956</v>
      </c>
      <c r="Y77" s="38"/>
    </row>
    <row r="78" spans="2:25" ht="15" customHeight="1" x14ac:dyDescent="0.25">
      <c r="B78" s="3" t="s">
        <v>178</v>
      </c>
      <c r="C78" s="42">
        <f t="shared" ref="C78:D78" si="19">O61+U61</f>
        <v>4</v>
      </c>
      <c r="D78" s="43">
        <f t="shared" si="19"/>
        <v>0</v>
      </c>
      <c r="E78" s="3" t="s">
        <v>179</v>
      </c>
      <c r="F78" s="13">
        <f>SQRT(5+F72)/SQRT(5+F73)*((5+C72)/(5+D72))</f>
        <v>2.8284271247461903</v>
      </c>
      <c r="G78" s="38"/>
      <c r="H78" s="3" t="s">
        <v>178</v>
      </c>
      <c r="I78" s="42">
        <v>5</v>
      </c>
      <c r="J78" s="43"/>
      <c r="K78" s="3" t="s">
        <v>179</v>
      </c>
      <c r="L78" s="13">
        <f>SQRT(5+L72)/SQRT(5+L73)*((5+I72)/(5+J72))</f>
        <v>1.4411533842457842</v>
      </c>
      <c r="M78" s="38"/>
      <c r="N78" s="3" t="s">
        <v>178</v>
      </c>
      <c r="O78" s="42">
        <v>6</v>
      </c>
      <c r="P78" s="43"/>
      <c r="Q78" s="3" t="s">
        <v>179</v>
      </c>
      <c r="R78" s="13">
        <f>SQRT(5+R72)/SQRT(5+R73)*((5+O72)/(5+P72))</f>
        <v>2.1507790077402316</v>
      </c>
      <c r="S78" s="38"/>
      <c r="T78" s="3" t="s">
        <v>178</v>
      </c>
      <c r="U78" s="42">
        <v>2</v>
      </c>
      <c r="V78" s="43"/>
      <c r="W78" s="3" t="s">
        <v>179</v>
      </c>
      <c r="X78" s="13">
        <f>SQRT(5+X72)/SQRT(5+X73)*((5+U72)/(5+V72))</f>
        <v>1.4122696252860127</v>
      </c>
      <c r="Y78" s="38"/>
    </row>
    <row r="79" spans="2:25" ht="15" customHeight="1" x14ac:dyDescent="0.25">
      <c r="B79" s="4" t="s">
        <v>180</v>
      </c>
      <c r="C79" s="44">
        <f t="shared" ref="C79:D79" si="20">O62+U62</f>
        <v>0</v>
      </c>
      <c r="D79" s="45">
        <f t="shared" si="20"/>
        <v>0</v>
      </c>
      <c r="E79" s="4" t="s">
        <v>181</v>
      </c>
      <c r="F79" s="14">
        <f>SQRT(5+F73)/SQRT(5+F71)*((5+C73)/(5+D73))</f>
        <v>0.69927925557156867</v>
      </c>
      <c r="G79" s="38"/>
      <c r="H79" s="4" t="s">
        <v>180</v>
      </c>
      <c r="I79" s="44">
        <v>2</v>
      </c>
      <c r="J79" s="45"/>
      <c r="K79" s="4" t="s">
        <v>181</v>
      </c>
      <c r="L79" s="14">
        <f>SQRT(5+L73)/SQRT(5+L71)*((5+I73)/(5+J73))</f>
        <v>0.87447463219520616</v>
      </c>
      <c r="M79" s="38"/>
      <c r="N79" s="4" t="s">
        <v>180</v>
      </c>
      <c r="O79" s="44">
        <v>0</v>
      </c>
      <c r="P79" s="45"/>
      <c r="Q79" s="4" t="s">
        <v>181</v>
      </c>
      <c r="R79" s="14">
        <f>SQRT(5+R73)/SQRT(5+R71)*((5+O73)/(5+P73))</f>
        <v>1.4605934866804433</v>
      </c>
      <c r="S79" s="38"/>
      <c r="T79" s="4" t="s">
        <v>180</v>
      </c>
      <c r="U79" s="44">
        <v>3</v>
      </c>
      <c r="V79" s="45"/>
      <c r="W79" s="4" t="s">
        <v>181</v>
      </c>
      <c r="X79" s="14">
        <f>SQRT(5+X73)/SQRT(5+X71)*((5+U73)/(5+V73))</f>
        <v>1.8210783977117089</v>
      </c>
      <c r="Y79" s="38"/>
    </row>
    <row r="80" spans="2:25" ht="15" customHeight="1" x14ac:dyDescent="0.25">
      <c r="B80" s="2" t="s">
        <v>161</v>
      </c>
      <c r="C80" s="6">
        <f>(100*F77)/(1+F77)</f>
        <v>53.218407883725675</v>
      </c>
      <c r="D80" s="7">
        <f>100-C80</f>
        <v>46.781592116274325</v>
      </c>
      <c r="E80" s="2" t="s">
        <v>130</v>
      </c>
      <c r="F80" s="7">
        <f>(C80+D82)/2</f>
        <v>56.03344356349114</v>
      </c>
      <c r="G80" s="38"/>
      <c r="H80" s="2" t="s">
        <v>161</v>
      </c>
      <c r="I80" s="6">
        <f>(100*L77)/(1+L77)</f>
        <v>49.795795893871428</v>
      </c>
      <c r="J80" s="7">
        <f>100-I80</f>
        <v>50.204204106128572</v>
      </c>
      <c r="K80" s="2" t="s">
        <v>130</v>
      </c>
      <c r="L80" s="7">
        <f>(I80+J82)/2</f>
        <v>51.572038605454395</v>
      </c>
      <c r="M80" s="38"/>
      <c r="N80" s="2" t="s">
        <v>161</v>
      </c>
      <c r="O80" s="6">
        <f>(100*R77)/(1+R77)</f>
        <v>42.116460960662266</v>
      </c>
      <c r="P80" s="7">
        <f>100-O80</f>
        <v>57.883539039337734</v>
      </c>
      <c r="Q80" s="2" t="s">
        <v>130</v>
      </c>
      <c r="R80" s="7">
        <f>(O80+P82)/2</f>
        <v>41.378531363291856</v>
      </c>
      <c r="S80" s="38"/>
      <c r="T80" s="2" t="s">
        <v>161</v>
      </c>
      <c r="U80" s="6">
        <f>(100*X77)/(1+X77)</f>
        <v>46.606055596467208</v>
      </c>
      <c r="V80" s="7">
        <f>100-U80</f>
        <v>53.393944403532792</v>
      </c>
      <c r="W80" s="2" t="s">
        <v>130</v>
      </c>
      <c r="X80" s="7">
        <f>(U80+V82)/2</f>
        <v>41.026746515358596</v>
      </c>
      <c r="Y80" s="38"/>
    </row>
    <row r="81" spans="2:25" ht="15" customHeight="1" x14ac:dyDescent="0.25">
      <c r="B81" s="3" t="s">
        <v>162</v>
      </c>
      <c r="C81" s="8">
        <f>(100*F78)/(1+F78)</f>
        <v>73.87961250362585</v>
      </c>
      <c r="D81" s="9">
        <f t="shared" ref="D81:D82" si="21">100-C81</f>
        <v>26.12038749637415</v>
      </c>
      <c r="E81" s="3" t="s">
        <v>131</v>
      </c>
      <c r="F81" s="9">
        <f>(D80+C81)/2</f>
        <v>60.330602309950088</v>
      </c>
      <c r="G81" s="38"/>
      <c r="H81" s="3" t="s">
        <v>162</v>
      </c>
      <c r="I81" s="8">
        <f>(100*L78)/(1+L78)</f>
        <v>59.035757177177175</v>
      </c>
      <c r="J81" s="9">
        <f t="shared" ref="J81:J82" si="22">100-I81</f>
        <v>40.964242822822825</v>
      </c>
      <c r="K81" s="3" t="s">
        <v>131</v>
      </c>
      <c r="L81" s="9">
        <f>(J80+I81)/2</f>
        <v>54.619980641652873</v>
      </c>
      <c r="M81" s="38"/>
      <c r="N81" s="3" t="s">
        <v>162</v>
      </c>
      <c r="O81" s="8">
        <f>(100*R78)/(1+R78)</f>
        <v>68.261817234931712</v>
      </c>
      <c r="P81" s="9">
        <f t="shared" ref="P81:P82" si="23">100-O81</f>
        <v>31.738182765068288</v>
      </c>
      <c r="Q81" s="3" t="s">
        <v>131</v>
      </c>
      <c r="R81" s="9">
        <f>(P80+O81)/2</f>
        <v>63.072678137134723</v>
      </c>
      <c r="S81" s="38"/>
      <c r="T81" s="3" t="s">
        <v>162</v>
      </c>
      <c r="U81" s="8">
        <f>(100*X78)/(1+X78)</f>
        <v>58.545264197760062</v>
      </c>
      <c r="V81" s="9">
        <f t="shared" ref="V81:V82" si="24">100-U81</f>
        <v>41.454735802239938</v>
      </c>
      <c r="W81" s="3" t="s">
        <v>131</v>
      </c>
      <c r="X81" s="9">
        <f>(V80+U81)/2</f>
        <v>55.969604300646424</v>
      </c>
      <c r="Y81" s="38"/>
    </row>
    <row r="82" spans="2:25" ht="15" customHeight="1" x14ac:dyDescent="0.25">
      <c r="B82" s="4" t="s">
        <v>132</v>
      </c>
      <c r="C82" s="10">
        <f>(100*F79)/(1+F79)</f>
        <v>41.151520756743395</v>
      </c>
      <c r="D82" s="11">
        <f t="shared" si="21"/>
        <v>58.848479243256605</v>
      </c>
      <c r="E82" s="4" t="s">
        <v>133</v>
      </c>
      <c r="F82" s="11">
        <f>(D81+C82)/2</f>
        <v>33.635954126558772</v>
      </c>
      <c r="G82" s="38"/>
      <c r="H82" s="4" t="s">
        <v>132</v>
      </c>
      <c r="I82" s="10">
        <f>(100*L79)/(1+L79)</f>
        <v>46.651718682962638</v>
      </c>
      <c r="J82" s="11">
        <f t="shared" si="22"/>
        <v>53.348281317037362</v>
      </c>
      <c r="K82" s="4" t="s">
        <v>133</v>
      </c>
      <c r="L82" s="11">
        <f>(J81+I82)/2</f>
        <v>43.807980752892732</v>
      </c>
      <c r="M82" s="38"/>
      <c r="N82" s="4" t="s">
        <v>132</v>
      </c>
      <c r="O82" s="10">
        <f>(100*R79)/(1+R79)</f>
        <v>59.359398234078562</v>
      </c>
      <c r="P82" s="11">
        <f t="shared" si="23"/>
        <v>40.640601765921438</v>
      </c>
      <c r="Q82" s="4" t="s">
        <v>133</v>
      </c>
      <c r="R82" s="11">
        <f>(P81+O82)/2</f>
        <v>45.548790499573428</v>
      </c>
      <c r="S82" s="38"/>
      <c r="T82" s="4" t="s">
        <v>132</v>
      </c>
      <c r="U82" s="10">
        <f>(100*X79)/(1+X79)</f>
        <v>64.552562565750009</v>
      </c>
      <c r="V82" s="11">
        <f t="shared" si="24"/>
        <v>35.447437434249991</v>
      </c>
      <c r="W82" s="4" t="s">
        <v>133</v>
      </c>
      <c r="X82" s="11">
        <f>(V81+U82)/2</f>
        <v>53.003649183994973</v>
      </c>
      <c r="Y82" s="38"/>
    </row>
    <row r="83" spans="2:25" ht="15" customHeight="1" x14ac:dyDescent="0.25">
      <c r="B83" s="46" t="s">
        <v>134</v>
      </c>
      <c r="C83" s="49">
        <f>SUM(C71:D73, C77:C79)</f>
        <v>40</v>
      </c>
      <c r="D83" s="50"/>
      <c r="E83" s="5" t="s">
        <v>135</v>
      </c>
      <c r="F83" s="15">
        <f>SQRT(((50-D80)^2+(50-D81)^2+(50-D82)^2)/2)</f>
        <v>18.150614694104643</v>
      </c>
      <c r="G83" s="38"/>
      <c r="H83" s="46" t="s">
        <v>134</v>
      </c>
      <c r="I83" s="49">
        <f>SUM(I71:J73, I77:I79)</f>
        <v>21</v>
      </c>
      <c r="J83" s="50"/>
      <c r="K83" s="5" t="s">
        <v>135</v>
      </c>
      <c r="L83" s="15">
        <f>SQRT(((50-J80)^2+(50-J81)^2+(50-J82)^2)/2)</f>
        <v>6.8153354598247775</v>
      </c>
      <c r="M83" s="38"/>
      <c r="N83" s="46" t="s">
        <v>134</v>
      </c>
      <c r="O83" s="49">
        <f>SUM(O71:P73, O77:O79)</f>
        <v>26</v>
      </c>
      <c r="P83" s="50"/>
      <c r="Q83" s="5" t="s">
        <v>135</v>
      </c>
      <c r="R83" s="15">
        <f>SQRT(((50-P80)^2+(50-P81)^2+(50-P82)^2)/2)</f>
        <v>15.544170801475451</v>
      </c>
      <c r="S83" s="38"/>
      <c r="T83" s="46" t="s">
        <v>134</v>
      </c>
      <c r="U83" s="49">
        <f>SUM(U71:V73, U77:U79)</f>
        <v>24</v>
      </c>
      <c r="V83" s="50"/>
      <c r="W83" s="5" t="s">
        <v>135</v>
      </c>
      <c r="X83" s="15">
        <f>SQRT(((50-V80)^2+(50-V81)^2+(50-V82)^2)/2)</f>
        <v>12.172047404891668</v>
      </c>
      <c r="Y83" s="38"/>
    </row>
    <row r="84" spans="2:25" ht="15" customHeight="1" x14ac:dyDescent="0.25">
      <c r="B84" s="47"/>
      <c r="C84" s="51"/>
      <c r="D84" s="52"/>
      <c r="E84" s="5" t="s">
        <v>136</v>
      </c>
      <c r="F84" s="15">
        <f>SQRT(((50-F80)^2+(50-F81)^2+(50-F82)^2)/2)</f>
        <v>14.333627989247308</v>
      </c>
      <c r="G84" s="38"/>
      <c r="H84" s="47"/>
      <c r="I84" s="51"/>
      <c r="J84" s="52"/>
      <c r="K84" s="5" t="s">
        <v>136</v>
      </c>
      <c r="L84" s="15">
        <f>SQRT(((50-L80)^2+(50-L81)^2+(50-L82)^2)/2)</f>
        <v>5.5747927702665843</v>
      </c>
      <c r="M84" s="38"/>
      <c r="N84" s="47"/>
      <c r="O84" s="51"/>
      <c r="P84" s="52"/>
      <c r="Q84" s="5" t="s">
        <v>136</v>
      </c>
      <c r="R84" s="15">
        <f>SQRT(((50-R80)^2+(50-R81)^2+(50-R82)^2)/2)</f>
        <v>11.511687564113918</v>
      </c>
      <c r="S84" s="38"/>
      <c r="T84" s="47"/>
      <c r="U84" s="51"/>
      <c r="V84" s="52"/>
      <c r="W84" s="5" t="s">
        <v>136</v>
      </c>
      <c r="X84" s="15">
        <f>SQRT(((50-X80)^2+(50-X81)^2+(50-X82)^2)/2)</f>
        <v>7.9113008420372637</v>
      </c>
      <c r="Y84" s="38"/>
    </row>
    <row r="85" spans="2:25" ht="15" customHeight="1" x14ac:dyDescent="0.25">
      <c r="B85" s="48"/>
      <c r="C85" s="53"/>
      <c r="D85" s="54"/>
      <c r="E85" s="5" t="s">
        <v>137</v>
      </c>
      <c r="F85" s="15">
        <f>SQRT(((2*F83^2)+(2*F84^2))/4)</f>
        <v>16.353863535996336</v>
      </c>
      <c r="G85" s="38"/>
      <c r="H85" s="48"/>
      <c r="I85" s="53"/>
      <c r="J85" s="54"/>
      <c r="K85" s="5" t="s">
        <v>137</v>
      </c>
      <c r="L85" s="15">
        <f>SQRT(((2*L83^2)+(2*L84^2))/4)</f>
        <v>6.226038542338201</v>
      </c>
      <c r="M85" s="38"/>
      <c r="N85" s="48"/>
      <c r="O85" s="53"/>
      <c r="P85" s="54"/>
      <c r="Q85" s="5" t="s">
        <v>137</v>
      </c>
      <c r="R85" s="15">
        <f>SQRT(((2*R83^2)+(2*R84^2))/4)</f>
        <v>13.677357136508812</v>
      </c>
      <c r="S85" s="38"/>
      <c r="T85" s="48"/>
      <c r="U85" s="53"/>
      <c r="V85" s="54"/>
      <c r="W85" s="5" t="s">
        <v>137</v>
      </c>
      <c r="X85" s="15">
        <f>SQRT(((2*X83^2)+(2*X84^2))/4)</f>
        <v>10.265169726803096</v>
      </c>
      <c r="Y85" s="38"/>
    </row>
    <row r="86" spans="2:25" ht="15" customHeight="1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2:25" ht="15" customHeight="1" x14ac:dyDescent="0.25">
      <c r="B87" s="39" t="s">
        <v>50</v>
      </c>
      <c r="C87" s="39"/>
      <c r="D87" s="39"/>
      <c r="E87" s="39"/>
      <c r="F87" s="39"/>
      <c r="G87" s="38"/>
      <c r="H87" s="39" t="s">
        <v>66</v>
      </c>
      <c r="I87" s="39"/>
      <c r="J87" s="39"/>
      <c r="K87" s="39"/>
      <c r="L87" s="39"/>
      <c r="M87" s="38"/>
      <c r="N87" s="39" t="s">
        <v>55</v>
      </c>
      <c r="O87" s="39"/>
      <c r="P87" s="39"/>
      <c r="Q87" s="39"/>
      <c r="R87" s="39"/>
      <c r="S87" s="38"/>
      <c r="T87" s="39" t="s">
        <v>67</v>
      </c>
      <c r="U87" s="39"/>
      <c r="V87" s="39"/>
      <c r="W87" s="39"/>
      <c r="X87" s="39"/>
      <c r="Y87" s="38"/>
    </row>
    <row r="88" spans="2:25" ht="15" customHeight="1" x14ac:dyDescent="0.25">
      <c r="B88" s="2" t="s">
        <v>161</v>
      </c>
      <c r="C88" s="33">
        <v>2</v>
      </c>
      <c r="D88" s="34">
        <v>2</v>
      </c>
      <c r="E88" s="2" t="s">
        <v>167</v>
      </c>
      <c r="F88" s="16">
        <f>C88+D88+C90+D90+C94*2</f>
        <v>16</v>
      </c>
      <c r="G88" s="38"/>
      <c r="H88" s="2" t="s">
        <v>161</v>
      </c>
      <c r="I88" s="33">
        <v>7</v>
      </c>
      <c r="J88" s="34">
        <v>2</v>
      </c>
      <c r="K88" s="2" t="s">
        <v>167</v>
      </c>
      <c r="L88" s="16">
        <f>I88+J88+I90+J90+I94*2</f>
        <v>18</v>
      </c>
      <c r="M88" s="38"/>
      <c r="N88" s="2" t="s">
        <v>161</v>
      </c>
      <c r="O88" s="33">
        <v>5</v>
      </c>
      <c r="P88" s="34">
        <v>2</v>
      </c>
      <c r="Q88" s="2" t="s">
        <v>167</v>
      </c>
      <c r="R88" s="16">
        <f>O88+P88+O90+P90+O94*2</f>
        <v>28</v>
      </c>
      <c r="S88" s="38"/>
      <c r="T88" s="2" t="s">
        <v>161</v>
      </c>
      <c r="U88" s="33">
        <v>3</v>
      </c>
      <c r="V88" s="34">
        <v>7</v>
      </c>
      <c r="W88" s="2" t="s">
        <v>167</v>
      </c>
      <c r="X88" s="16">
        <f>U88+V88+U90+V90+U94*2</f>
        <v>27</v>
      </c>
      <c r="Y88" s="38"/>
    </row>
    <row r="89" spans="2:25" ht="15" customHeight="1" x14ac:dyDescent="0.25">
      <c r="B89" s="3" t="s">
        <v>162</v>
      </c>
      <c r="C89" s="35">
        <v>4</v>
      </c>
      <c r="D89" s="36">
        <v>1</v>
      </c>
      <c r="E89" s="3" t="s">
        <v>168</v>
      </c>
      <c r="F89" s="17">
        <f>SUM(C88:D89)+C95*2</f>
        <v>11</v>
      </c>
      <c r="G89" s="38"/>
      <c r="H89" s="3" t="s">
        <v>162</v>
      </c>
      <c r="I89" s="35">
        <v>2</v>
      </c>
      <c r="J89" s="36">
        <v>1</v>
      </c>
      <c r="K89" s="3" t="s">
        <v>168</v>
      </c>
      <c r="L89" s="17">
        <f>SUM(I88:J89)+I95*2</f>
        <v>16</v>
      </c>
      <c r="M89" s="38"/>
      <c r="N89" s="3" t="s">
        <v>162</v>
      </c>
      <c r="O89" s="35">
        <v>1</v>
      </c>
      <c r="P89" s="36">
        <v>5</v>
      </c>
      <c r="Q89" s="3" t="s">
        <v>168</v>
      </c>
      <c r="R89" s="17">
        <f>SUM(O88:P89)+O95*2</f>
        <v>19</v>
      </c>
      <c r="S89" s="38"/>
      <c r="T89" s="3" t="s">
        <v>162</v>
      </c>
      <c r="U89" s="35">
        <v>0</v>
      </c>
      <c r="V89" s="36">
        <v>4</v>
      </c>
      <c r="W89" s="3" t="s">
        <v>168</v>
      </c>
      <c r="X89" s="17">
        <f>SUM(U88:V89)+U95*2</f>
        <v>16</v>
      </c>
      <c r="Y89" s="38"/>
    </row>
    <row r="90" spans="2:25" ht="15" customHeight="1" x14ac:dyDescent="0.25">
      <c r="B90" s="4" t="s">
        <v>132</v>
      </c>
      <c r="C90" s="31">
        <v>7</v>
      </c>
      <c r="D90" s="32">
        <v>1</v>
      </c>
      <c r="E90" s="4" t="s">
        <v>169</v>
      </c>
      <c r="F90" s="18">
        <f>SUM(C89:D90)+C96*2</f>
        <v>19</v>
      </c>
      <c r="G90" s="38"/>
      <c r="H90" s="4" t="s">
        <v>132</v>
      </c>
      <c r="I90" s="31">
        <v>0</v>
      </c>
      <c r="J90" s="32">
        <v>3</v>
      </c>
      <c r="K90" s="4" t="s">
        <v>169</v>
      </c>
      <c r="L90" s="18">
        <f>SUM(I89:J90)+I96*2</f>
        <v>6</v>
      </c>
      <c r="M90" s="38"/>
      <c r="N90" s="4" t="s">
        <v>132</v>
      </c>
      <c r="O90" s="31">
        <v>7</v>
      </c>
      <c r="P90" s="32">
        <v>8</v>
      </c>
      <c r="Q90" s="4" t="s">
        <v>169</v>
      </c>
      <c r="R90" s="18">
        <f>SUM(O89:P90)+O96*2</f>
        <v>27</v>
      </c>
      <c r="S90" s="38"/>
      <c r="T90" s="4" t="s">
        <v>132</v>
      </c>
      <c r="U90" s="31">
        <v>3</v>
      </c>
      <c r="V90" s="32">
        <v>6</v>
      </c>
      <c r="W90" s="4" t="s">
        <v>169</v>
      </c>
      <c r="X90" s="18">
        <f>SUM(U89:V90)+U96*2</f>
        <v>17</v>
      </c>
      <c r="Y90" s="38"/>
    </row>
    <row r="91" spans="2:25" ht="15" customHeight="1" x14ac:dyDescent="0.25">
      <c r="B91" s="2" t="s">
        <v>170</v>
      </c>
      <c r="C91" s="6">
        <f>C88/(C88+D88)*100</f>
        <v>50</v>
      </c>
      <c r="D91" s="7">
        <f>D88/(C88+D88)*100</f>
        <v>50</v>
      </c>
      <c r="E91" s="2" t="s">
        <v>171</v>
      </c>
      <c r="F91" s="12">
        <f>F88/SUM(F88:F90)*100</f>
        <v>34.782608695652172</v>
      </c>
      <c r="G91" s="38"/>
      <c r="H91" s="2" t="s">
        <v>170</v>
      </c>
      <c r="I91" s="6">
        <f>I88/(I88+J88)*100</f>
        <v>77.777777777777786</v>
      </c>
      <c r="J91" s="7">
        <f>J88/(I88+J88)*100</f>
        <v>22.222222222222221</v>
      </c>
      <c r="K91" s="2" t="s">
        <v>171</v>
      </c>
      <c r="L91" s="12">
        <f>L88/SUM(L88:L90)*100</f>
        <v>45</v>
      </c>
      <c r="M91" s="38"/>
      <c r="N91" s="2" t="s">
        <v>170</v>
      </c>
      <c r="O91" s="6">
        <f>O88/(O88+P88)*100</f>
        <v>71.428571428571431</v>
      </c>
      <c r="P91" s="7">
        <f>P88/(O88+P88)*100</f>
        <v>28.571428571428569</v>
      </c>
      <c r="Q91" s="2" t="s">
        <v>171</v>
      </c>
      <c r="R91" s="12">
        <f>R88/SUM(R88:R90)*100</f>
        <v>37.837837837837839</v>
      </c>
      <c r="S91" s="38"/>
      <c r="T91" s="2" t="s">
        <v>170</v>
      </c>
      <c r="U91" s="6">
        <f>U88/(U88+V88)*100</f>
        <v>30</v>
      </c>
      <c r="V91" s="7">
        <f>V88/(U88+V88)*100</f>
        <v>70</v>
      </c>
      <c r="W91" s="2" t="s">
        <v>171</v>
      </c>
      <c r="X91" s="12">
        <f>X88/SUM(X88:X90)*100</f>
        <v>45</v>
      </c>
      <c r="Y91" s="38"/>
    </row>
    <row r="92" spans="2:25" ht="15" customHeight="1" x14ac:dyDescent="0.25">
      <c r="B92" s="3" t="s">
        <v>172</v>
      </c>
      <c r="C92" s="8">
        <f>C89/(C89+D89)*100</f>
        <v>80</v>
      </c>
      <c r="D92" s="9">
        <f>D89/(C89+D89)*100</f>
        <v>20</v>
      </c>
      <c r="E92" s="3" t="s">
        <v>173</v>
      </c>
      <c r="F92" s="13">
        <f>F89/SUM(F88:F90)*100</f>
        <v>23.913043478260871</v>
      </c>
      <c r="G92" s="38"/>
      <c r="H92" s="3" t="s">
        <v>172</v>
      </c>
      <c r="I92" s="8">
        <f>I89/(I89+J89)*100</f>
        <v>66.666666666666657</v>
      </c>
      <c r="J92" s="9">
        <f>J89/(I89+J89)*100</f>
        <v>33.333333333333329</v>
      </c>
      <c r="K92" s="3" t="s">
        <v>173</v>
      </c>
      <c r="L92" s="13">
        <f>L89/SUM(L88:L90)*100</f>
        <v>40</v>
      </c>
      <c r="M92" s="38"/>
      <c r="N92" s="3" t="s">
        <v>172</v>
      </c>
      <c r="O92" s="8">
        <f>O89/(O89+P89)*100</f>
        <v>16.666666666666664</v>
      </c>
      <c r="P92" s="9">
        <f>P89/(O89+P89)*100</f>
        <v>83.333333333333343</v>
      </c>
      <c r="Q92" s="3" t="s">
        <v>173</v>
      </c>
      <c r="R92" s="13">
        <f>R89/SUM(R88:R90)*100</f>
        <v>25.675675675675674</v>
      </c>
      <c r="S92" s="38"/>
      <c r="T92" s="3" t="s">
        <v>172</v>
      </c>
      <c r="U92" s="8">
        <f>U89/(U89+V89)*100</f>
        <v>0</v>
      </c>
      <c r="V92" s="9">
        <f>V89/(U89+V89)*100</f>
        <v>100</v>
      </c>
      <c r="W92" s="3" t="s">
        <v>173</v>
      </c>
      <c r="X92" s="13">
        <f>X89/SUM(X88:X90)*100</f>
        <v>26.666666666666668</v>
      </c>
      <c r="Y92" s="38"/>
    </row>
    <row r="93" spans="2:25" ht="15" customHeight="1" x14ac:dyDescent="0.25">
      <c r="B93" s="4" t="s">
        <v>174</v>
      </c>
      <c r="C93" s="10">
        <f>C90/(C90+D90)*100</f>
        <v>87.5</v>
      </c>
      <c r="D93" s="11">
        <f>D90/(C90+D90)*100</f>
        <v>12.5</v>
      </c>
      <c r="E93" s="4" t="s">
        <v>175</v>
      </c>
      <c r="F93" s="14">
        <f>F90/SUM(F88:F90)*100</f>
        <v>41.304347826086953</v>
      </c>
      <c r="G93" s="38"/>
      <c r="H93" s="4" t="s">
        <v>174</v>
      </c>
      <c r="I93" s="10">
        <f>I90/(I90+J90)*100</f>
        <v>0</v>
      </c>
      <c r="J93" s="11">
        <f>J90/(I90+J90)*100</f>
        <v>100</v>
      </c>
      <c r="K93" s="4" t="s">
        <v>175</v>
      </c>
      <c r="L93" s="14">
        <f>L90/SUM(L88:L90)*100</f>
        <v>15</v>
      </c>
      <c r="M93" s="38"/>
      <c r="N93" s="4" t="s">
        <v>174</v>
      </c>
      <c r="O93" s="10">
        <f>O90/(O90+P90)*100</f>
        <v>46.666666666666664</v>
      </c>
      <c r="P93" s="11">
        <f>P90/(O90+P90)*100</f>
        <v>53.333333333333336</v>
      </c>
      <c r="Q93" s="4" t="s">
        <v>175</v>
      </c>
      <c r="R93" s="14">
        <f>R90/SUM(R88:R90)*100</f>
        <v>36.486486486486484</v>
      </c>
      <c r="S93" s="38"/>
      <c r="T93" s="4" t="s">
        <v>174</v>
      </c>
      <c r="U93" s="10">
        <f>U90/(U90+V90)*100</f>
        <v>33.333333333333329</v>
      </c>
      <c r="V93" s="11">
        <f>V90/(U90+V90)*100</f>
        <v>66.666666666666657</v>
      </c>
      <c r="W93" s="4" t="s">
        <v>175</v>
      </c>
      <c r="X93" s="14">
        <f>X90/SUM(X88:X90)*100</f>
        <v>28.333333333333332</v>
      </c>
      <c r="Y93" s="38"/>
    </row>
    <row r="94" spans="2:25" ht="15" customHeight="1" x14ac:dyDescent="0.25">
      <c r="B94" s="2" t="s">
        <v>176</v>
      </c>
      <c r="C94" s="40">
        <v>2</v>
      </c>
      <c r="D94" s="41"/>
      <c r="E94" s="2" t="s">
        <v>177</v>
      </c>
      <c r="F94" s="12">
        <f>SQRT(5+F88)/SQRT(5+F89)*((5+C88)/(5+D88))</f>
        <v>1.14564392373896</v>
      </c>
      <c r="G94" s="38"/>
      <c r="H94" s="2" t="s">
        <v>176</v>
      </c>
      <c r="I94" s="40">
        <v>3</v>
      </c>
      <c r="J94" s="41"/>
      <c r="K94" s="2" t="s">
        <v>177</v>
      </c>
      <c r="L94" s="12">
        <f>SQRT(5+L88)/SQRT(5+L89)*((5+I88)/(5+J88))</f>
        <v>1.7940621204764009</v>
      </c>
      <c r="M94" s="38"/>
      <c r="N94" s="2" t="s">
        <v>176</v>
      </c>
      <c r="O94" s="40">
        <v>3</v>
      </c>
      <c r="P94" s="41"/>
      <c r="Q94" s="2" t="s">
        <v>177</v>
      </c>
      <c r="R94" s="12">
        <f>SQRT(5+R88)/SQRT(5+R89)*((5+O88)/(5+P88))</f>
        <v>1.6751484856512249</v>
      </c>
      <c r="S94" s="38"/>
      <c r="T94" s="2" t="s">
        <v>176</v>
      </c>
      <c r="U94" s="40">
        <v>4</v>
      </c>
      <c r="V94" s="41"/>
      <c r="W94" s="2" t="s">
        <v>177</v>
      </c>
      <c r="X94" s="12">
        <f>SQRT(5+X88)/SQRT(5+X89)*((5+U88)/(5+V88))</f>
        <v>0.82295119979782361</v>
      </c>
      <c r="Y94" s="38"/>
    </row>
    <row r="95" spans="2:25" ht="15" customHeight="1" x14ac:dyDescent="0.25">
      <c r="B95" s="3" t="s">
        <v>178</v>
      </c>
      <c r="C95" s="42">
        <v>1</v>
      </c>
      <c r="D95" s="43"/>
      <c r="E95" s="3" t="s">
        <v>179</v>
      </c>
      <c r="F95" s="13">
        <f>SQRT(5+F89)/SQRT(5+F90)*((5+C89)/(5+D89))</f>
        <v>1.2247448713915892</v>
      </c>
      <c r="G95" s="38"/>
      <c r="H95" s="3" t="s">
        <v>178</v>
      </c>
      <c r="I95" s="42">
        <v>2</v>
      </c>
      <c r="J95" s="43"/>
      <c r="K95" s="3" t="s">
        <v>179</v>
      </c>
      <c r="L95" s="13">
        <f>SQRT(5+L89)/SQRT(5+L90)*((5+I89)/(5+J89))</f>
        <v>1.6119816526514341</v>
      </c>
      <c r="M95" s="38"/>
      <c r="N95" s="3" t="s">
        <v>178</v>
      </c>
      <c r="O95" s="42">
        <v>3</v>
      </c>
      <c r="P95" s="43"/>
      <c r="Q95" s="3" t="s">
        <v>179</v>
      </c>
      <c r="R95" s="13">
        <f>SQRT(5+R89)/SQRT(5+R90)*((5+O89)/(5+P89))</f>
        <v>0.51961524227066302</v>
      </c>
      <c r="S95" s="38"/>
      <c r="T95" s="3" t="s">
        <v>178</v>
      </c>
      <c r="U95" s="42">
        <v>1</v>
      </c>
      <c r="V95" s="43"/>
      <c r="W95" s="3" t="s">
        <v>179</v>
      </c>
      <c r="X95" s="13">
        <f>SQRT(5+X89)/SQRT(5+X90)*((5+U89)/(5+V89))</f>
        <v>0.54278245606577469</v>
      </c>
      <c r="Y95" s="38"/>
    </row>
    <row r="96" spans="2:25" ht="15" customHeight="1" x14ac:dyDescent="0.25">
      <c r="B96" s="4" t="s">
        <v>180</v>
      </c>
      <c r="C96" s="44">
        <v>3</v>
      </c>
      <c r="D96" s="45"/>
      <c r="E96" s="4" t="s">
        <v>181</v>
      </c>
      <c r="F96" s="14">
        <f>SQRT(5+F90)/SQRT(5+F88)*((5+C90)/(5+D90))</f>
        <v>2.1380899352993952</v>
      </c>
      <c r="G96" s="38"/>
      <c r="H96" s="4" t="s">
        <v>180</v>
      </c>
      <c r="I96" s="44">
        <v>0</v>
      </c>
      <c r="J96" s="45"/>
      <c r="K96" s="4" t="s">
        <v>181</v>
      </c>
      <c r="L96" s="14">
        <f>SQRT(5+L90)/SQRT(5+L88)*((5+I90)/(5+J90))</f>
        <v>0.43222754675507791</v>
      </c>
      <c r="M96" s="38"/>
      <c r="N96" s="4" t="s">
        <v>180</v>
      </c>
      <c r="O96" s="44">
        <v>3</v>
      </c>
      <c r="P96" s="45"/>
      <c r="Q96" s="4" t="s">
        <v>181</v>
      </c>
      <c r="R96" s="14">
        <f>SQRT(5+R90)/SQRT(5+R88)*((5+O90)/(5+P90))</f>
        <v>0.90898331800122645</v>
      </c>
      <c r="S96" s="38"/>
      <c r="T96" s="4" t="s">
        <v>180</v>
      </c>
      <c r="U96" s="44">
        <v>2</v>
      </c>
      <c r="V96" s="45"/>
      <c r="W96" s="4" t="s">
        <v>181</v>
      </c>
      <c r="X96" s="14">
        <f>SQRT(5+X90)/SQRT(5+X88)*((5+U90)/(5+V90))</f>
        <v>0.60302268915552726</v>
      </c>
      <c r="Y96" s="38"/>
    </row>
    <row r="97" spans="2:25" ht="15" customHeight="1" x14ac:dyDescent="0.25">
      <c r="B97" s="2" t="s">
        <v>161</v>
      </c>
      <c r="C97" s="6">
        <f>(100*F94)/(1+F94)</f>
        <v>53.393944403532807</v>
      </c>
      <c r="D97" s="7">
        <f>100-C97</f>
        <v>46.606055596467193</v>
      </c>
      <c r="E97" s="2" t="s">
        <v>130</v>
      </c>
      <c r="F97" s="7">
        <f>(C97+D99)/2</f>
        <v>42.630231295957927</v>
      </c>
      <c r="G97" s="38"/>
      <c r="H97" s="2" t="s">
        <v>161</v>
      </c>
      <c r="I97" s="6">
        <f>(100*L94)/(1+L94)</f>
        <v>64.209815069197703</v>
      </c>
      <c r="J97" s="7">
        <f>100-I97</f>
        <v>35.790184930802297</v>
      </c>
      <c r="K97" s="2" t="s">
        <v>130</v>
      </c>
      <c r="L97" s="7">
        <f>(I97+J99)/2</f>
        <v>67.015561301371008</v>
      </c>
      <c r="M97" s="38"/>
      <c r="N97" s="2" t="s">
        <v>161</v>
      </c>
      <c r="O97" s="6">
        <f>(100*R94)/(1+R94)</f>
        <v>62.61889740462145</v>
      </c>
      <c r="P97" s="7">
        <f>100-O97</f>
        <v>37.38110259537855</v>
      </c>
      <c r="Q97" s="2" t="s">
        <v>130</v>
      </c>
      <c r="R97" s="7">
        <f>(O97+P99)/2</f>
        <v>57.50140099886184</v>
      </c>
      <c r="S97" s="38"/>
      <c r="T97" s="2" t="s">
        <v>161</v>
      </c>
      <c r="U97" s="6">
        <f>(100*X94)/(1+X94)</f>
        <v>45.143896330801056</v>
      </c>
      <c r="V97" s="7">
        <f>100-U97</f>
        <v>54.856103669198944</v>
      </c>
      <c r="W97" s="2" t="s">
        <v>130</v>
      </c>
      <c r="X97" s="7">
        <f>(U97+V99)/2</f>
        <v>53.763022588894813</v>
      </c>
      <c r="Y97" s="38"/>
    </row>
    <row r="98" spans="2:25" ht="15" customHeight="1" x14ac:dyDescent="0.25">
      <c r="B98" s="3" t="s">
        <v>162</v>
      </c>
      <c r="C98" s="8">
        <f>(100*F95)/(1+F95)</f>
        <v>55.051025721682187</v>
      </c>
      <c r="D98" s="9">
        <f t="shared" ref="D98:D99" si="25">100-C98</f>
        <v>44.948974278317813</v>
      </c>
      <c r="E98" s="3" t="s">
        <v>131</v>
      </c>
      <c r="F98" s="9">
        <f>(D97+C98)/2</f>
        <v>50.82854065907469</v>
      </c>
      <c r="G98" s="38"/>
      <c r="H98" s="3" t="s">
        <v>162</v>
      </c>
      <c r="I98" s="8">
        <f>(100*L95)/(1+L95)</f>
        <v>61.71489187204299</v>
      </c>
      <c r="J98" s="9">
        <f t="shared" ref="J98:J99" si="26">100-I98</f>
        <v>38.28510812795701</v>
      </c>
      <c r="K98" s="3" t="s">
        <v>131</v>
      </c>
      <c r="L98" s="9">
        <f>(J97+I98)/2</f>
        <v>48.75253840142264</v>
      </c>
      <c r="M98" s="38"/>
      <c r="N98" s="3" t="s">
        <v>162</v>
      </c>
      <c r="O98" s="8">
        <f>(100*R95)/(1+R95)</f>
        <v>34.193868804200434</v>
      </c>
      <c r="P98" s="9">
        <f t="shared" ref="P98:P99" si="27">100-O98</f>
        <v>65.806131195799566</v>
      </c>
      <c r="Q98" s="3" t="s">
        <v>131</v>
      </c>
      <c r="R98" s="9">
        <f>(P97+O98)/2</f>
        <v>35.787485699789492</v>
      </c>
      <c r="S98" s="38"/>
      <c r="T98" s="3" t="s">
        <v>162</v>
      </c>
      <c r="U98" s="8">
        <f>(100*X95)/(1+X95)</f>
        <v>35.182047470899796</v>
      </c>
      <c r="V98" s="9">
        <f t="shared" ref="V98:V99" si="28">100-U98</f>
        <v>64.817952529100211</v>
      </c>
      <c r="W98" s="3" t="s">
        <v>131</v>
      </c>
      <c r="X98" s="9">
        <f>(V97+U98)/2</f>
        <v>45.019075570049367</v>
      </c>
      <c r="Y98" s="38"/>
    </row>
    <row r="99" spans="2:25" ht="15" customHeight="1" x14ac:dyDescent="0.25">
      <c r="B99" s="4" t="s">
        <v>132</v>
      </c>
      <c r="C99" s="10">
        <f>(100*F96)/(1+F96)</f>
        <v>68.133481811616946</v>
      </c>
      <c r="D99" s="11">
        <f t="shared" si="25"/>
        <v>31.866518188383054</v>
      </c>
      <c r="E99" s="4" t="s">
        <v>133</v>
      </c>
      <c r="F99" s="11">
        <f>(D98+C99)/2</f>
        <v>56.541228044967383</v>
      </c>
      <c r="G99" s="38"/>
      <c r="H99" s="4" t="s">
        <v>132</v>
      </c>
      <c r="I99" s="10">
        <f>(100*L96)/(1+L96)</f>
        <v>30.178692466455701</v>
      </c>
      <c r="J99" s="11">
        <f t="shared" si="26"/>
        <v>69.821307533544299</v>
      </c>
      <c r="K99" s="4" t="s">
        <v>133</v>
      </c>
      <c r="L99" s="11">
        <f>(J98+I99)/2</f>
        <v>34.231900297206352</v>
      </c>
      <c r="M99" s="38"/>
      <c r="N99" s="4" t="s">
        <v>132</v>
      </c>
      <c r="O99" s="10">
        <f>(100*R96)/(1+R96)</f>
        <v>47.616095406897763</v>
      </c>
      <c r="P99" s="11">
        <f t="shared" si="27"/>
        <v>52.383904593102237</v>
      </c>
      <c r="Q99" s="4" t="s">
        <v>133</v>
      </c>
      <c r="R99" s="11">
        <f>(P98+O99)/2</f>
        <v>56.711113301348661</v>
      </c>
      <c r="S99" s="38"/>
      <c r="T99" s="4" t="s">
        <v>132</v>
      </c>
      <c r="U99" s="10">
        <f>(100*X96)/(1+X96)</f>
        <v>37.617851153011422</v>
      </c>
      <c r="V99" s="11">
        <f t="shared" si="28"/>
        <v>62.382148846988578</v>
      </c>
      <c r="W99" s="4" t="s">
        <v>133</v>
      </c>
      <c r="X99" s="11">
        <f>(V98+U99)/2</f>
        <v>51.21790184105582</v>
      </c>
      <c r="Y99" s="38"/>
    </row>
    <row r="100" spans="2:25" ht="15" customHeight="1" x14ac:dyDescent="0.25">
      <c r="B100" s="46" t="s">
        <v>134</v>
      </c>
      <c r="C100" s="49">
        <f>SUM(C88:D90, C94:C96)</f>
        <v>23</v>
      </c>
      <c r="D100" s="50"/>
      <c r="E100" s="5" t="s">
        <v>135</v>
      </c>
      <c r="F100" s="15">
        <f>SQRT(((50-D97)^2+(50-D98)^2+(50-D99)^2)/2)</f>
        <v>13.525067136018389</v>
      </c>
      <c r="G100" s="38"/>
      <c r="H100" s="46" t="s">
        <v>134</v>
      </c>
      <c r="I100" s="49">
        <f>SUM(I88:J90, I94:I96)</f>
        <v>20</v>
      </c>
      <c r="J100" s="50"/>
      <c r="K100" s="5" t="s">
        <v>135</v>
      </c>
      <c r="L100" s="15">
        <f>SQRT(((50-J97)^2+(50-J98)^2+(50-J99)^2)/2)</f>
        <v>19.131672276800543</v>
      </c>
      <c r="M100" s="38"/>
      <c r="N100" s="46" t="s">
        <v>134</v>
      </c>
      <c r="O100" s="49">
        <f>SUM(O88:P90, O94:O96)</f>
        <v>37</v>
      </c>
      <c r="P100" s="50"/>
      <c r="Q100" s="5" t="s">
        <v>135</v>
      </c>
      <c r="R100" s="15">
        <f>SQRT(((50-P97)^2+(50-P98)^2+(50-P99)^2)/2)</f>
        <v>14.400579088984653</v>
      </c>
      <c r="S100" s="38"/>
      <c r="T100" s="46" t="s">
        <v>134</v>
      </c>
      <c r="U100" s="49">
        <f>SUM(U88:V90, U94:U96)</f>
        <v>30</v>
      </c>
      <c r="V100" s="50"/>
      <c r="W100" s="5" t="s">
        <v>135</v>
      </c>
      <c r="X100" s="15">
        <f>SQRT(((50-V97)^2+(50-V98)^2+(50-V99)^2)/2)</f>
        <v>14.07961416498434</v>
      </c>
      <c r="Y100" s="38"/>
    </row>
    <row r="101" spans="2:25" ht="15" customHeight="1" x14ac:dyDescent="0.25">
      <c r="B101" s="47"/>
      <c r="C101" s="51"/>
      <c r="D101" s="52"/>
      <c r="E101" s="5" t="s">
        <v>136</v>
      </c>
      <c r="F101" s="15">
        <f>SQRT(((50-F97)^2+(50-F98)^2+(50-F99)^2)/2)</f>
        <v>6.9924114120625687</v>
      </c>
      <c r="G101" s="38"/>
      <c r="H101" s="47"/>
      <c r="I101" s="51"/>
      <c r="J101" s="52"/>
      <c r="K101" s="5" t="s">
        <v>136</v>
      </c>
      <c r="L101" s="15">
        <f>SQRT(((50-L97)^2+(50-L98)^2+(50-L99)^2)/2)</f>
        <v>16.4273925970904</v>
      </c>
      <c r="M101" s="38"/>
      <c r="N101" s="47"/>
      <c r="O101" s="51"/>
      <c r="P101" s="52"/>
      <c r="Q101" s="5" t="s">
        <v>136</v>
      </c>
      <c r="R101" s="15">
        <f>SQRT(((50-R97)^2+(50-R98)^2+(50-R99)^2)/2)</f>
        <v>12.314739571402891</v>
      </c>
      <c r="S101" s="38"/>
      <c r="T101" s="47"/>
      <c r="U101" s="51"/>
      <c r="V101" s="52"/>
      <c r="W101" s="5" t="s">
        <v>136</v>
      </c>
      <c r="X101" s="15">
        <f>SQRT(((50-X97)^2+(50-X98)^2+(50-X99)^2)/2)</f>
        <v>4.4974010314768922</v>
      </c>
      <c r="Y101" s="38"/>
    </row>
    <row r="102" spans="2:25" ht="15" customHeight="1" x14ac:dyDescent="0.25">
      <c r="B102" s="48"/>
      <c r="C102" s="53"/>
      <c r="D102" s="54"/>
      <c r="E102" s="5" t="s">
        <v>137</v>
      </c>
      <c r="F102" s="15">
        <f>SQRT(((2*F100^2)+(2*F101^2))/4)</f>
        <v>10.766179879357104</v>
      </c>
      <c r="G102" s="38"/>
      <c r="H102" s="48"/>
      <c r="I102" s="53"/>
      <c r="J102" s="54"/>
      <c r="K102" s="5" t="s">
        <v>137</v>
      </c>
      <c r="L102" s="15">
        <f>SQRT(((2*L100^2)+(2*L101^2))/4)</f>
        <v>17.830873669647247</v>
      </c>
      <c r="M102" s="38"/>
      <c r="N102" s="48"/>
      <c r="O102" s="53"/>
      <c r="P102" s="54"/>
      <c r="Q102" s="5" t="s">
        <v>137</v>
      </c>
      <c r="R102" s="15">
        <f>SQRT(((2*R100^2)+(2*R101^2))/4)</f>
        <v>13.398311251974599</v>
      </c>
      <c r="S102" s="38"/>
      <c r="T102" s="48"/>
      <c r="U102" s="53"/>
      <c r="V102" s="54"/>
      <c r="W102" s="5" t="s">
        <v>137</v>
      </c>
      <c r="X102" s="15">
        <f>SQRT(((2*X100^2)+(2*X101^2))/4)</f>
        <v>10.451367161112394</v>
      </c>
      <c r="Y102" s="38"/>
    </row>
    <row r="103" spans="2:25" ht="15" customHeight="1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2:25" ht="15" customHeight="1" x14ac:dyDescent="0.25">
      <c r="B104" s="39" t="s">
        <v>56</v>
      </c>
      <c r="C104" s="39"/>
      <c r="D104" s="39"/>
      <c r="E104" s="39"/>
      <c r="F104" s="39"/>
      <c r="G104" s="38"/>
      <c r="H104" s="39" t="s">
        <v>57</v>
      </c>
      <c r="I104" s="39"/>
      <c r="J104" s="39"/>
      <c r="K104" s="39"/>
      <c r="L104" s="39"/>
      <c r="M104" s="38"/>
      <c r="N104" s="39" t="s">
        <v>58</v>
      </c>
      <c r="O104" s="39"/>
      <c r="P104" s="39"/>
      <c r="Q104" s="39"/>
      <c r="R104" s="39"/>
      <c r="S104" s="38"/>
      <c r="T104" s="39" t="s">
        <v>59</v>
      </c>
      <c r="U104" s="39"/>
      <c r="V104" s="39"/>
      <c r="W104" s="39"/>
      <c r="X104" s="39"/>
      <c r="Y104" s="38"/>
    </row>
    <row r="105" spans="2:25" ht="15" customHeight="1" x14ac:dyDescent="0.25">
      <c r="B105" s="2" t="s">
        <v>161</v>
      </c>
      <c r="C105" s="33">
        <v>5</v>
      </c>
      <c r="D105" s="34">
        <v>1</v>
      </c>
      <c r="E105" s="2" t="s">
        <v>167</v>
      </c>
      <c r="F105" s="16">
        <f>C105+D105+C107+D107+C111*2</f>
        <v>19</v>
      </c>
      <c r="G105" s="38"/>
      <c r="H105" s="2" t="s">
        <v>161</v>
      </c>
      <c r="I105" s="33">
        <v>0</v>
      </c>
      <c r="J105" s="34">
        <v>2</v>
      </c>
      <c r="K105" s="2" t="s">
        <v>167</v>
      </c>
      <c r="L105" s="16">
        <f>I105+J105+I107+J107+I111*2</f>
        <v>5</v>
      </c>
      <c r="M105" s="38"/>
      <c r="N105" s="2" t="s">
        <v>161</v>
      </c>
      <c r="O105" s="33">
        <v>5</v>
      </c>
      <c r="P105" s="34">
        <v>0</v>
      </c>
      <c r="Q105" s="2" t="s">
        <v>167</v>
      </c>
      <c r="R105" s="16">
        <f>O105+P105+O107+P107+O111*2</f>
        <v>22</v>
      </c>
      <c r="S105" s="38"/>
      <c r="T105" s="2" t="s">
        <v>161</v>
      </c>
      <c r="U105" s="33">
        <v>3</v>
      </c>
      <c r="V105" s="34">
        <v>3</v>
      </c>
      <c r="W105" s="2" t="s">
        <v>167</v>
      </c>
      <c r="X105" s="16">
        <f>U105+V105+U107+V107+U111*2</f>
        <v>10</v>
      </c>
      <c r="Y105" s="38"/>
    </row>
    <row r="106" spans="2:25" ht="15" customHeight="1" x14ac:dyDescent="0.25">
      <c r="B106" s="3" t="s">
        <v>162</v>
      </c>
      <c r="C106" s="35">
        <v>2</v>
      </c>
      <c r="D106" s="36">
        <v>1</v>
      </c>
      <c r="E106" s="3" t="s">
        <v>168</v>
      </c>
      <c r="F106" s="17">
        <f>SUM(C105:D106)+C112*2</f>
        <v>17</v>
      </c>
      <c r="G106" s="38"/>
      <c r="H106" s="3" t="s">
        <v>162</v>
      </c>
      <c r="I106" s="35">
        <v>3</v>
      </c>
      <c r="J106" s="36">
        <v>1</v>
      </c>
      <c r="K106" s="3" t="s">
        <v>168</v>
      </c>
      <c r="L106" s="17">
        <f>SUM(I105:J106)+I112*2</f>
        <v>8</v>
      </c>
      <c r="M106" s="38"/>
      <c r="N106" s="3" t="s">
        <v>162</v>
      </c>
      <c r="O106" s="35">
        <v>2</v>
      </c>
      <c r="P106" s="36">
        <v>1</v>
      </c>
      <c r="Q106" s="3" t="s">
        <v>168</v>
      </c>
      <c r="R106" s="17">
        <f>SUM(O105:P106)+O112*2</f>
        <v>8</v>
      </c>
      <c r="S106" s="38"/>
      <c r="T106" s="3" t="s">
        <v>162</v>
      </c>
      <c r="U106" s="35">
        <v>0</v>
      </c>
      <c r="V106" s="36">
        <v>0</v>
      </c>
      <c r="W106" s="3" t="s">
        <v>168</v>
      </c>
      <c r="X106" s="17">
        <f>SUM(U105:V106)+U112*2</f>
        <v>16</v>
      </c>
      <c r="Y106" s="38"/>
    </row>
    <row r="107" spans="2:25" ht="15" customHeight="1" x14ac:dyDescent="0.25">
      <c r="B107" s="4" t="s">
        <v>132</v>
      </c>
      <c r="C107" s="31">
        <v>1</v>
      </c>
      <c r="D107" s="32">
        <v>2</v>
      </c>
      <c r="E107" s="4" t="s">
        <v>169</v>
      </c>
      <c r="F107" s="18">
        <f>SUM(C106:D107)+C113*2</f>
        <v>8</v>
      </c>
      <c r="G107" s="38"/>
      <c r="H107" s="4" t="s">
        <v>132</v>
      </c>
      <c r="I107" s="31">
        <v>0</v>
      </c>
      <c r="J107" s="32">
        <v>3</v>
      </c>
      <c r="K107" s="4" t="s">
        <v>169</v>
      </c>
      <c r="L107" s="18">
        <f>SUM(I106:J107)+I113*2</f>
        <v>9</v>
      </c>
      <c r="M107" s="38"/>
      <c r="N107" s="4" t="s">
        <v>132</v>
      </c>
      <c r="O107" s="31">
        <v>4</v>
      </c>
      <c r="P107" s="32">
        <v>1</v>
      </c>
      <c r="Q107" s="4" t="s">
        <v>169</v>
      </c>
      <c r="R107" s="18">
        <f>SUM(O106:P107)+O113*2</f>
        <v>12</v>
      </c>
      <c r="S107" s="38"/>
      <c r="T107" s="4" t="s">
        <v>132</v>
      </c>
      <c r="U107" s="31">
        <v>0</v>
      </c>
      <c r="V107" s="32">
        <v>0</v>
      </c>
      <c r="W107" s="4" t="s">
        <v>169</v>
      </c>
      <c r="X107" s="18">
        <f>SUM(U106:V107)+U113*2</f>
        <v>0</v>
      </c>
      <c r="Y107" s="38"/>
    </row>
    <row r="108" spans="2:25" ht="15" customHeight="1" x14ac:dyDescent="0.25">
      <c r="B108" s="2" t="s">
        <v>170</v>
      </c>
      <c r="C108" s="6">
        <f>C105/(C105+D105)*100</f>
        <v>83.333333333333343</v>
      </c>
      <c r="D108" s="7">
        <f>D105/(C105+D105)*100</f>
        <v>16.666666666666664</v>
      </c>
      <c r="E108" s="2" t="s">
        <v>171</v>
      </c>
      <c r="F108" s="12">
        <f>F105/SUM(F105:F107)*100</f>
        <v>43.18181818181818</v>
      </c>
      <c r="G108" s="38"/>
      <c r="H108" s="2" t="s">
        <v>170</v>
      </c>
      <c r="I108" s="6">
        <f>I105/(I105+J105)*100</f>
        <v>0</v>
      </c>
      <c r="J108" s="7">
        <f>J105/(I105+J105)*100</f>
        <v>100</v>
      </c>
      <c r="K108" s="2" t="s">
        <v>171</v>
      </c>
      <c r="L108" s="12">
        <f>L105/SUM(L105:L107)*100</f>
        <v>22.727272727272727</v>
      </c>
      <c r="M108" s="38"/>
      <c r="N108" s="2" t="s">
        <v>170</v>
      </c>
      <c r="O108" s="6">
        <f>O105/(O105+P105)*100</f>
        <v>100</v>
      </c>
      <c r="P108" s="7">
        <f>P105/(O105+P105)*100</f>
        <v>0</v>
      </c>
      <c r="Q108" s="2" t="s">
        <v>171</v>
      </c>
      <c r="R108" s="12">
        <f>R105/SUM(R105:R107)*100</f>
        <v>52.380952380952387</v>
      </c>
      <c r="S108" s="38"/>
      <c r="T108" s="2" t="s">
        <v>170</v>
      </c>
      <c r="U108" s="6">
        <f>U105/(U105+V105)*100</f>
        <v>50</v>
      </c>
      <c r="V108" s="7">
        <f>V105/(U105+V105)*100</f>
        <v>50</v>
      </c>
      <c r="W108" s="2" t="s">
        <v>171</v>
      </c>
      <c r="X108" s="12">
        <f>X105/SUM(X105:X107)*100</f>
        <v>38.461538461538467</v>
      </c>
      <c r="Y108" s="38"/>
    </row>
    <row r="109" spans="2:25" ht="15" customHeight="1" x14ac:dyDescent="0.25">
      <c r="B109" s="3" t="s">
        <v>172</v>
      </c>
      <c r="C109" s="8">
        <f>C106/(C106+D106)*100</f>
        <v>66.666666666666657</v>
      </c>
      <c r="D109" s="9">
        <f>D106/(C106+D106)*100</f>
        <v>33.333333333333329</v>
      </c>
      <c r="E109" s="3" t="s">
        <v>173</v>
      </c>
      <c r="F109" s="13">
        <f>F106/SUM(F105:F107)*100</f>
        <v>38.636363636363633</v>
      </c>
      <c r="G109" s="38"/>
      <c r="H109" s="3" t="s">
        <v>172</v>
      </c>
      <c r="I109" s="8">
        <f>I106/(I106+J106)*100</f>
        <v>75</v>
      </c>
      <c r="J109" s="9">
        <f>J106/(I106+J106)*100</f>
        <v>25</v>
      </c>
      <c r="K109" s="3" t="s">
        <v>173</v>
      </c>
      <c r="L109" s="13">
        <f>L106/SUM(L105:L107)*100</f>
        <v>36.363636363636367</v>
      </c>
      <c r="M109" s="38"/>
      <c r="N109" s="3" t="s">
        <v>172</v>
      </c>
      <c r="O109" s="8">
        <f>O106/(O106+P106)*100</f>
        <v>66.666666666666657</v>
      </c>
      <c r="P109" s="9">
        <f>P106/(O106+P106)*100</f>
        <v>33.333333333333329</v>
      </c>
      <c r="Q109" s="3" t="s">
        <v>173</v>
      </c>
      <c r="R109" s="13">
        <f>R106/SUM(R105:R107)*100</f>
        <v>19.047619047619047</v>
      </c>
      <c r="S109" s="38"/>
      <c r="T109" s="3" t="s">
        <v>172</v>
      </c>
      <c r="U109" s="8" t="e">
        <f>U106/(U106+V106)*100</f>
        <v>#DIV/0!</v>
      </c>
      <c r="V109" s="9" t="e">
        <f>V106/(U106+V106)*100</f>
        <v>#DIV/0!</v>
      </c>
      <c r="W109" s="3" t="s">
        <v>173</v>
      </c>
      <c r="X109" s="13">
        <f>X106/SUM(X105:X107)*100</f>
        <v>61.53846153846154</v>
      </c>
      <c r="Y109" s="38"/>
    </row>
    <row r="110" spans="2:25" ht="15" customHeight="1" x14ac:dyDescent="0.25">
      <c r="B110" s="4" t="s">
        <v>174</v>
      </c>
      <c r="C110" s="10">
        <f>C107/(C107+D107)*100</f>
        <v>33.333333333333329</v>
      </c>
      <c r="D110" s="11">
        <f>D107/(C107+D107)*100</f>
        <v>66.666666666666657</v>
      </c>
      <c r="E110" s="4" t="s">
        <v>175</v>
      </c>
      <c r="F110" s="14">
        <f>F107/SUM(F105:F107)*100</f>
        <v>18.181818181818183</v>
      </c>
      <c r="G110" s="38"/>
      <c r="H110" s="4" t="s">
        <v>174</v>
      </c>
      <c r="I110" s="10">
        <f>I107/(I107+J107)*100</f>
        <v>0</v>
      </c>
      <c r="J110" s="11">
        <f>J107/(I107+J107)*100</f>
        <v>100</v>
      </c>
      <c r="K110" s="4" t="s">
        <v>175</v>
      </c>
      <c r="L110" s="14">
        <f>L107/SUM(L105:L107)*100</f>
        <v>40.909090909090914</v>
      </c>
      <c r="M110" s="38"/>
      <c r="N110" s="4" t="s">
        <v>174</v>
      </c>
      <c r="O110" s="10">
        <f>O107/(O107+P107)*100</f>
        <v>80</v>
      </c>
      <c r="P110" s="11">
        <f>P107/(O107+P107)*100</f>
        <v>20</v>
      </c>
      <c r="Q110" s="4" t="s">
        <v>175</v>
      </c>
      <c r="R110" s="14">
        <f>R107/SUM(R105:R107)*100</f>
        <v>28.571428571428569</v>
      </c>
      <c r="S110" s="38"/>
      <c r="T110" s="4" t="s">
        <v>174</v>
      </c>
      <c r="U110" s="10" t="e">
        <f>U107/(U107+V107)*100</f>
        <v>#DIV/0!</v>
      </c>
      <c r="V110" s="11" t="e">
        <f>V107/(U107+V107)*100</f>
        <v>#DIV/0!</v>
      </c>
      <c r="W110" s="4" t="s">
        <v>175</v>
      </c>
      <c r="X110" s="14">
        <f>X107/SUM(X105:X107)*100</f>
        <v>0</v>
      </c>
      <c r="Y110" s="38"/>
    </row>
    <row r="111" spans="2:25" ht="15" customHeight="1" x14ac:dyDescent="0.25">
      <c r="B111" s="2" t="s">
        <v>176</v>
      </c>
      <c r="C111" s="40">
        <v>5</v>
      </c>
      <c r="D111" s="41"/>
      <c r="E111" s="2" t="s">
        <v>177</v>
      </c>
      <c r="F111" s="12">
        <f>SQRT(5+F105)/SQRT(5+F106)*((5+C105)/(5+D105))</f>
        <v>1.7407765595569784</v>
      </c>
      <c r="G111" s="38"/>
      <c r="H111" s="2" t="s">
        <v>176</v>
      </c>
      <c r="I111" s="40">
        <v>0</v>
      </c>
      <c r="J111" s="41"/>
      <c r="K111" s="2" t="s">
        <v>177</v>
      </c>
      <c r="L111" s="12">
        <f>SQRT(5+L105)/SQRT(5+L106)*((5+I105)/(5+J105))</f>
        <v>0.62647001379073519</v>
      </c>
      <c r="M111" s="38"/>
      <c r="N111" s="2" t="s">
        <v>176</v>
      </c>
      <c r="O111" s="40">
        <v>6</v>
      </c>
      <c r="P111" s="41"/>
      <c r="Q111" s="2" t="s">
        <v>177</v>
      </c>
      <c r="R111" s="12">
        <f>SQRT(5+R105)/SQRT(5+R106)*((5+O105)/(5+P105))</f>
        <v>2.8823067684915684</v>
      </c>
      <c r="S111" s="38"/>
      <c r="T111" s="2" t="s">
        <v>176</v>
      </c>
      <c r="U111" s="40">
        <v>2</v>
      </c>
      <c r="V111" s="41"/>
      <c r="W111" s="2" t="s">
        <v>177</v>
      </c>
      <c r="X111" s="12">
        <f>SQRT(5+X105)/SQRT(5+X106)*((5+U105)/(5+V105))</f>
        <v>0.84515425472851669</v>
      </c>
      <c r="Y111" s="38"/>
    </row>
    <row r="112" spans="2:25" ht="15" customHeight="1" x14ac:dyDescent="0.25">
      <c r="B112" s="3" t="s">
        <v>178</v>
      </c>
      <c r="C112" s="42">
        <v>4</v>
      </c>
      <c r="D112" s="43"/>
      <c r="E112" s="3" t="s">
        <v>179</v>
      </c>
      <c r="F112" s="13">
        <f>SQRT(5+F106)/SQRT(5+F107)*((5+C106)/(5+D106))</f>
        <v>1.5177018163719789</v>
      </c>
      <c r="G112" s="38"/>
      <c r="H112" s="3" t="s">
        <v>178</v>
      </c>
      <c r="I112" s="42">
        <v>1</v>
      </c>
      <c r="J112" s="43"/>
      <c r="K112" s="3" t="s">
        <v>179</v>
      </c>
      <c r="L112" s="13">
        <f>SQRT(5+L106)/SQRT(5+L107)*((5+I106)/(5+J106))</f>
        <v>1.284832148879242</v>
      </c>
      <c r="M112" s="38"/>
      <c r="N112" s="3" t="s">
        <v>178</v>
      </c>
      <c r="O112" s="42">
        <v>0</v>
      </c>
      <c r="P112" s="43"/>
      <c r="Q112" s="3" t="s">
        <v>179</v>
      </c>
      <c r="R112" s="13">
        <f>SQRT(5+R106)/SQRT(5+R107)*((5+O106)/(5+P106))</f>
        <v>1.0202204042277405</v>
      </c>
      <c r="S112" s="38"/>
      <c r="T112" s="3" t="s">
        <v>178</v>
      </c>
      <c r="U112" s="42">
        <v>5</v>
      </c>
      <c r="V112" s="43"/>
      <c r="W112" s="3" t="s">
        <v>179</v>
      </c>
      <c r="X112" s="13">
        <f>SQRT(5+X106)/SQRT(5+X107)*((5+U106)/(5+V106))</f>
        <v>2.0493901531919194</v>
      </c>
      <c r="Y112" s="38"/>
    </row>
    <row r="113" spans="2:25" ht="15" customHeight="1" x14ac:dyDescent="0.25">
      <c r="B113" s="4" t="s">
        <v>180</v>
      </c>
      <c r="C113" s="44">
        <v>1</v>
      </c>
      <c r="D113" s="45"/>
      <c r="E113" s="4" t="s">
        <v>181</v>
      </c>
      <c r="F113" s="14">
        <f>SQRT(5+F107)/SQRT(5+F105)*((5+C107)/(5+D107))</f>
        <v>0.63084006188056052</v>
      </c>
      <c r="G113" s="38"/>
      <c r="H113" s="4" t="s">
        <v>180</v>
      </c>
      <c r="I113" s="44">
        <v>1</v>
      </c>
      <c r="J113" s="45"/>
      <c r="K113" s="4" t="s">
        <v>181</v>
      </c>
      <c r="L113" s="14">
        <f>SQRT(5+L107)/SQRT(5+L105)*((5+I107)/(5+J107))</f>
        <v>0.73950997288745202</v>
      </c>
      <c r="M113" s="38"/>
      <c r="N113" s="4" t="s">
        <v>180</v>
      </c>
      <c r="O113" s="44">
        <v>2</v>
      </c>
      <c r="P113" s="45"/>
      <c r="Q113" s="4" t="s">
        <v>181</v>
      </c>
      <c r="R113" s="14">
        <f>SQRT(5+R107)/SQRT(5+R105)*((5+O107)/(5+P107))</f>
        <v>1.1902380714238083</v>
      </c>
      <c r="S113" s="38"/>
      <c r="T113" s="4" t="s">
        <v>180</v>
      </c>
      <c r="U113" s="44">
        <v>0</v>
      </c>
      <c r="V113" s="45"/>
      <c r="W113" s="4" t="s">
        <v>181</v>
      </c>
      <c r="X113" s="14">
        <f>SQRT(5+X107)/SQRT(5+X105)*((5+U107)/(5+V107))</f>
        <v>0.57735026918962573</v>
      </c>
      <c r="Y113" s="38"/>
    </row>
    <row r="114" spans="2:25" ht="15" customHeight="1" x14ac:dyDescent="0.25">
      <c r="B114" s="2" t="s">
        <v>161</v>
      </c>
      <c r="C114" s="6">
        <f>(100*F111)/(1+F111)</f>
        <v>63.51399035017868</v>
      </c>
      <c r="D114" s="7">
        <f>100-C114</f>
        <v>36.48600964982132</v>
      </c>
      <c r="E114" s="2" t="s">
        <v>130</v>
      </c>
      <c r="F114" s="7">
        <f>(C114+D116)/2</f>
        <v>62.416040883313975</v>
      </c>
      <c r="G114" s="38"/>
      <c r="H114" s="2" t="s">
        <v>161</v>
      </c>
      <c r="I114" s="6">
        <f>(100*L111)/(1+L111)</f>
        <v>38.517157308707574</v>
      </c>
      <c r="J114" s="7">
        <f>100-I114</f>
        <v>61.482842691292426</v>
      </c>
      <c r="K114" s="2" t="s">
        <v>130</v>
      </c>
      <c r="L114" s="7">
        <f>(I114+J116)/2</f>
        <v>48.002305784014254</v>
      </c>
      <c r="M114" s="38"/>
      <c r="N114" s="2" t="s">
        <v>161</v>
      </c>
      <c r="O114" s="6">
        <f>(100*R111)/(1+R111)</f>
        <v>74.242117904852222</v>
      </c>
      <c r="P114" s="7">
        <f>100-O114</f>
        <v>25.757882095147778</v>
      </c>
      <c r="Q114" s="2" t="s">
        <v>130</v>
      </c>
      <c r="R114" s="7">
        <f>(O114+P116)/2</f>
        <v>59.949627523283112</v>
      </c>
      <c r="S114" s="38"/>
      <c r="T114" s="2" t="s">
        <v>161</v>
      </c>
      <c r="U114" s="6">
        <f>(100*X111)/(1+X111)</f>
        <v>45.803989154980812</v>
      </c>
      <c r="V114" s="7">
        <f>100-U114</f>
        <v>54.196010845019188</v>
      </c>
      <c r="W114" s="2" t="s">
        <v>130</v>
      </c>
      <c r="X114" s="7">
        <f>(U114+V116)/2</f>
        <v>54.600724388268475</v>
      </c>
      <c r="Y114" s="38"/>
    </row>
    <row r="115" spans="2:25" ht="15" customHeight="1" x14ac:dyDescent="0.25">
      <c r="B115" s="3" t="s">
        <v>162</v>
      </c>
      <c r="C115" s="8">
        <f>(100*F112)/(1+F112)</f>
        <v>60.28123769474</v>
      </c>
      <c r="D115" s="9">
        <f t="shared" ref="D115:D116" si="29">100-C115</f>
        <v>39.71876230526</v>
      </c>
      <c r="E115" s="3" t="s">
        <v>131</v>
      </c>
      <c r="F115" s="9">
        <f>(D114+C115)/2</f>
        <v>48.383623672280663</v>
      </c>
      <c r="G115" s="38"/>
      <c r="H115" s="3" t="s">
        <v>162</v>
      </c>
      <c r="I115" s="8">
        <f>(100*L112)/(1+L112)</f>
        <v>56.233108830750609</v>
      </c>
      <c r="J115" s="9">
        <f t="shared" ref="J115:J116" si="30">100-I115</f>
        <v>43.766891169249391</v>
      </c>
      <c r="K115" s="3" t="s">
        <v>131</v>
      </c>
      <c r="L115" s="9">
        <f>(J114+I115)/2</f>
        <v>58.857975761021521</v>
      </c>
      <c r="M115" s="38"/>
      <c r="N115" s="3" t="s">
        <v>162</v>
      </c>
      <c r="O115" s="8">
        <f>(100*R112)/(1+R112)</f>
        <v>50.50045045049108</v>
      </c>
      <c r="P115" s="9">
        <f t="shared" ref="P115:P116" si="31">100-O115</f>
        <v>49.49954954950892</v>
      </c>
      <c r="Q115" s="3" t="s">
        <v>131</v>
      </c>
      <c r="R115" s="9">
        <f>(P114+O115)/2</f>
        <v>38.129166272819432</v>
      </c>
      <c r="S115" s="38"/>
      <c r="T115" s="3" t="s">
        <v>162</v>
      </c>
      <c r="U115" s="8">
        <f>(100*X112)/(1+X112)</f>
        <v>67.206557712752513</v>
      </c>
      <c r="V115" s="9">
        <f t="shared" ref="V115:V116" si="32">100-U115</f>
        <v>32.793442287247487</v>
      </c>
      <c r="W115" s="3" t="s">
        <v>131</v>
      </c>
      <c r="X115" s="9">
        <f>(V114+U115)/2</f>
        <v>60.701284278885851</v>
      </c>
      <c r="Y115" s="38"/>
    </row>
    <row r="116" spans="2:25" ht="15" customHeight="1" x14ac:dyDescent="0.25">
      <c r="B116" s="4" t="s">
        <v>132</v>
      </c>
      <c r="C116" s="10">
        <f>(100*F113)/(1+F113)</f>
        <v>38.681908583550729</v>
      </c>
      <c r="D116" s="11">
        <f t="shared" si="29"/>
        <v>61.318091416449271</v>
      </c>
      <c r="E116" s="4" t="s">
        <v>133</v>
      </c>
      <c r="F116" s="11">
        <f>(D115+C116)/2</f>
        <v>39.200335444405368</v>
      </c>
      <c r="G116" s="38"/>
      <c r="H116" s="4" t="s">
        <v>132</v>
      </c>
      <c r="I116" s="10">
        <f>(100*L113)/(1+L113)</f>
        <v>42.512545740679066</v>
      </c>
      <c r="J116" s="11">
        <f t="shared" si="30"/>
        <v>57.487454259320934</v>
      </c>
      <c r="K116" s="4" t="s">
        <v>133</v>
      </c>
      <c r="L116" s="11">
        <f>(J115+I116)/2</f>
        <v>43.139718454964225</v>
      </c>
      <c r="M116" s="38"/>
      <c r="N116" s="4" t="s">
        <v>132</v>
      </c>
      <c r="O116" s="10">
        <f>(100*R113)/(1+R113)</f>
        <v>54.342862858286004</v>
      </c>
      <c r="P116" s="11">
        <f t="shared" si="31"/>
        <v>45.657137141713996</v>
      </c>
      <c r="Q116" s="4" t="s">
        <v>133</v>
      </c>
      <c r="R116" s="11">
        <f>(P115+O116)/2</f>
        <v>51.921206203897462</v>
      </c>
      <c r="S116" s="38"/>
      <c r="T116" s="4" t="s">
        <v>132</v>
      </c>
      <c r="U116" s="10">
        <f>(100*X113)/(1+X113)</f>
        <v>36.602540378443862</v>
      </c>
      <c r="V116" s="11">
        <f t="shared" si="32"/>
        <v>63.397459621556138</v>
      </c>
      <c r="W116" s="4" t="s">
        <v>133</v>
      </c>
      <c r="X116" s="11">
        <f>(V115+U116)/2</f>
        <v>34.697991332845675</v>
      </c>
      <c r="Y116" s="38"/>
    </row>
    <row r="117" spans="2:25" ht="15" customHeight="1" x14ac:dyDescent="0.25">
      <c r="B117" s="46" t="s">
        <v>134</v>
      </c>
      <c r="C117" s="49">
        <f>SUM(C105:D107, C111:C113)</f>
        <v>22</v>
      </c>
      <c r="D117" s="50"/>
      <c r="E117" s="5" t="s">
        <v>135</v>
      </c>
      <c r="F117" s="15">
        <f>SQRT(((50-D114)^2+(50-D115)^2+(50-D116)^2)/2)</f>
        <v>14.429673888060808</v>
      </c>
      <c r="G117" s="38"/>
      <c r="H117" s="46" t="s">
        <v>134</v>
      </c>
      <c r="I117" s="49">
        <f>SUM(I105:J107, I111:I113)</f>
        <v>11</v>
      </c>
      <c r="J117" s="50"/>
      <c r="K117" s="5" t="s">
        <v>135</v>
      </c>
      <c r="L117" s="15">
        <f>SQRT(((50-J114)^2+(50-J115)^2+(50-J116)^2)/2)</f>
        <v>10.648222698046194</v>
      </c>
      <c r="M117" s="38"/>
      <c r="N117" s="46" t="s">
        <v>134</v>
      </c>
      <c r="O117" s="49">
        <f>SUM(O105:P107, O111:O113)</f>
        <v>21</v>
      </c>
      <c r="P117" s="50"/>
      <c r="Q117" s="5" t="s">
        <v>135</v>
      </c>
      <c r="R117" s="15">
        <f>SQRT(((50-P114)^2+(50-P115)^2+(50-P116)^2)/2)</f>
        <v>17.418254633746077</v>
      </c>
      <c r="S117" s="38"/>
      <c r="T117" s="46" t="s">
        <v>134</v>
      </c>
      <c r="U117" s="49">
        <f>SUM(U105:V107, U111:U113)</f>
        <v>13</v>
      </c>
      <c r="V117" s="50"/>
      <c r="W117" s="5" t="s">
        <v>135</v>
      </c>
      <c r="X117" s="15">
        <f>SQRT(((50-V114)^2+(50-V115)^2+(50-V116)^2)/2)</f>
        <v>15.702930612548551</v>
      </c>
      <c r="Y117" s="38"/>
    </row>
    <row r="118" spans="2:25" ht="15" customHeight="1" x14ac:dyDescent="0.25">
      <c r="B118" s="47"/>
      <c r="C118" s="51"/>
      <c r="D118" s="52"/>
      <c r="E118" s="5" t="s">
        <v>136</v>
      </c>
      <c r="F118" s="15">
        <f>SQRT(((50-F114)^2+(50-F115)^2+(50-F116)^2)/2)</f>
        <v>11.691952321197315</v>
      </c>
      <c r="G118" s="38"/>
      <c r="H118" s="47"/>
      <c r="I118" s="51"/>
      <c r="J118" s="52"/>
      <c r="K118" s="5" t="s">
        <v>136</v>
      </c>
      <c r="L118" s="15">
        <f>SQRT(((50-L114)^2+(50-L115)^2+(50-L116)^2)/2)</f>
        <v>8.0472970505812107</v>
      </c>
      <c r="M118" s="38"/>
      <c r="N118" s="47"/>
      <c r="O118" s="51"/>
      <c r="P118" s="52"/>
      <c r="Q118" s="5" t="s">
        <v>136</v>
      </c>
      <c r="R118" s="15">
        <f>SQRT(((50-R114)^2+(50-R115)^2+(50-R116)^2)/2)</f>
        <v>11.036367484556107</v>
      </c>
      <c r="S118" s="38"/>
      <c r="T118" s="47"/>
      <c r="U118" s="51"/>
      <c r="V118" s="52"/>
      <c r="W118" s="5" t="s">
        <v>136</v>
      </c>
      <c r="X118" s="15">
        <f>SQRT(((50-X114)^2+(50-X115)^2+(50-X116)^2)/2)</f>
        <v>13.598448796903341</v>
      </c>
      <c r="Y118" s="38"/>
    </row>
    <row r="119" spans="2:25" ht="15" customHeight="1" x14ac:dyDescent="0.25">
      <c r="B119" s="48"/>
      <c r="C119" s="53"/>
      <c r="D119" s="54"/>
      <c r="E119" s="5" t="s">
        <v>137</v>
      </c>
      <c r="F119" s="15">
        <f>SQRT(((2*F117^2)+(2*F118^2))/4)</f>
        <v>13.132350086655</v>
      </c>
      <c r="G119" s="38"/>
      <c r="H119" s="48"/>
      <c r="I119" s="53"/>
      <c r="J119" s="54"/>
      <c r="K119" s="5" t="s">
        <v>137</v>
      </c>
      <c r="L119" s="15">
        <f>SQRT(((2*L117^2)+(2*L118^2))/4)</f>
        <v>9.4377867227300491</v>
      </c>
      <c r="M119" s="38"/>
      <c r="N119" s="48"/>
      <c r="O119" s="53"/>
      <c r="P119" s="54"/>
      <c r="Q119" s="5" t="s">
        <v>137</v>
      </c>
      <c r="R119" s="15">
        <f>SQRT(((2*R117^2)+(2*R118^2))/4)</f>
        <v>14.580757897657172</v>
      </c>
      <c r="S119" s="38"/>
      <c r="T119" s="48"/>
      <c r="U119" s="53"/>
      <c r="V119" s="54"/>
      <c r="W119" s="5" t="s">
        <v>137</v>
      </c>
      <c r="X119" s="15">
        <f>SQRT(((2*X117^2)+(2*X118^2))/4)</f>
        <v>14.688428089903228</v>
      </c>
      <c r="Y119" s="38"/>
    </row>
    <row r="120" spans="2:25" ht="15" customHeight="1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2:25" ht="15" customHeight="1" x14ac:dyDescent="0.25">
      <c r="B121" s="39" t="s">
        <v>60</v>
      </c>
      <c r="C121" s="39"/>
      <c r="D121" s="39"/>
      <c r="E121" s="39"/>
      <c r="F121" s="39"/>
      <c r="G121" s="38"/>
      <c r="H121" s="39" t="s">
        <v>61</v>
      </c>
      <c r="I121" s="39"/>
      <c r="J121" s="39"/>
      <c r="K121" s="39"/>
      <c r="L121" s="39"/>
      <c r="M121" s="38"/>
      <c r="S121" s="38"/>
      <c r="T121" s="38"/>
    </row>
    <row r="122" spans="2:25" ht="15" customHeight="1" x14ac:dyDescent="0.25">
      <c r="B122" s="2" t="s">
        <v>161</v>
      </c>
      <c r="C122" s="33">
        <v>2</v>
      </c>
      <c r="D122" s="34">
        <v>6</v>
      </c>
      <c r="E122" s="2" t="s">
        <v>167</v>
      </c>
      <c r="F122" s="16">
        <f>C122+D122+C124+D124+C128*2</f>
        <v>16</v>
      </c>
      <c r="G122" s="38"/>
      <c r="H122" s="2" t="s">
        <v>161</v>
      </c>
      <c r="I122" s="33">
        <f>U105+C122</f>
        <v>5</v>
      </c>
      <c r="J122" s="34">
        <f t="shared" ref="J122:J124" si="33">V105+D122</f>
        <v>9</v>
      </c>
      <c r="K122" s="2" t="s">
        <v>167</v>
      </c>
      <c r="L122" s="16">
        <f>I122+J122+I124+J124+I128*2</f>
        <v>26</v>
      </c>
      <c r="M122" s="38"/>
      <c r="S122" s="38"/>
      <c r="T122" s="38"/>
    </row>
    <row r="123" spans="2:25" ht="15" customHeight="1" x14ac:dyDescent="0.25">
      <c r="B123" s="3" t="s">
        <v>162</v>
      </c>
      <c r="C123" s="35">
        <v>5</v>
      </c>
      <c r="D123" s="36">
        <v>7</v>
      </c>
      <c r="E123" s="3" t="s">
        <v>168</v>
      </c>
      <c r="F123" s="17">
        <f>SUM(C122:D123)+C129*2</f>
        <v>24</v>
      </c>
      <c r="G123" s="38"/>
      <c r="H123" s="3" t="s">
        <v>162</v>
      </c>
      <c r="I123" s="35">
        <f t="shared" ref="I123:I124" si="34">U106+C123</f>
        <v>5</v>
      </c>
      <c r="J123" s="36">
        <f t="shared" si="33"/>
        <v>7</v>
      </c>
      <c r="K123" s="3" t="s">
        <v>168</v>
      </c>
      <c r="L123" s="17">
        <f>SUM(I122:J123)+I129*2</f>
        <v>40</v>
      </c>
      <c r="M123" s="38"/>
      <c r="S123" s="38"/>
      <c r="T123" s="38"/>
    </row>
    <row r="124" spans="2:25" ht="15" customHeight="1" x14ac:dyDescent="0.25">
      <c r="B124" s="4" t="s">
        <v>132</v>
      </c>
      <c r="C124" s="31">
        <v>2</v>
      </c>
      <c r="D124" s="32">
        <v>2</v>
      </c>
      <c r="E124" s="4" t="s">
        <v>169</v>
      </c>
      <c r="F124" s="18">
        <f>SUM(C123:D124)+C130*2</f>
        <v>22</v>
      </c>
      <c r="G124" s="38"/>
      <c r="H124" s="4" t="s">
        <v>132</v>
      </c>
      <c r="I124" s="31">
        <f t="shared" si="34"/>
        <v>2</v>
      </c>
      <c r="J124" s="32">
        <f t="shared" si="33"/>
        <v>2</v>
      </c>
      <c r="K124" s="4" t="s">
        <v>169</v>
      </c>
      <c r="L124" s="18">
        <f>SUM(I123:J124)+I130*2</f>
        <v>22</v>
      </c>
      <c r="M124" s="38"/>
      <c r="S124" s="38"/>
      <c r="T124" s="38"/>
    </row>
    <row r="125" spans="2:25" ht="15" customHeight="1" x14ac:dyDescent="0.25">
      <c r="B125" s="2" t="s">
        <v>170</v>
      </c>
      <c r="C125" s="6">
        <f>C122/(C122+D122)*100</f>
        <v>25</v>
      </c>
      <c r="D125" s="7">
        <f>D122/(C122+D122)*100</f>
        <v>75</v>
      </c>
      <c r="E125" s="2" t="s">
        <v>171</v>
      </c>
      <c r="F125" s="12">
        <f>F122/SUM(F122:F124)*100</f>
        <v>25.806451612903224</v>
      </c>
      <c r="G125" s="38"/>
      <c r="H125" s="2" t="s">
        <v>170</v>
      </c>
      <c r="I125" s="6">
        <f>I122/(I122+J122)*100</f>
        <v>35.714285714285715</v>
      </c>
      <c r="J125" s="7">
        <f>J122/(I122+J122)*100</f>
        <v>64.285714285714292</v>
      </c>
      <c r="K125" s="2" t="s">
        <v>171</v>
      </c>
      <c r="L125" s="12">
        <f>L122/SUM(L122:L124)*100</f>
        <v>29.545454545454547</v>
      </c>
      <c r="M125" s="38"/>
      <c r="S125" s="38"/>
      <c r="T125" s="38"/>
    </row>
    <row r="126" spans="2:25" ht="15" customHeight="1" x14ac:dyDescent="0.25">
      <c r="B126" s="3" t="s">
        <v>172</v>
      </c>
      <c r="C126" s="8">
        <f>C123/(C123+D123)*100</f>
        <v>41.666666666666671</v>
      </c>
      <c r="D126" s="9">
        <f>D123/(C123+D123)*100</f>
        <v>58.333333333333336</v>
      </c>
      <c r="E126" s="3" t="s">
        <v>173</v>
      </c>
      <c r="F126" s="13">
        <f>F123/SUM(F122:F124)*100</f>
        <v>38.70967741935484</v>
      </c>
      <c r="G126" s="38"/>
      <c r="H126" s="3" t="s">
        <v>172</v>
      </c>
      <c r="I126" s="8">
        <f>I123/(I123+J123)*100</f>
        <v>41.666666666666671</v>
      </c>
      <c r="J126" s="9">
        <f>J123/(I123+J123)*100</f>
        <v>58.333333333333336</v>
      </c>
      <c r="K126" s="3" t="s">
        <v>173</v>
      </c>
      <c r="L126" s="13">
        <f>L123/SUM(L122:L124)*100</f>
        <v>45.454545454545453</v>
      </c>
      <c r="M126" s="38"/>
      <c r="S126" s="38"/>
      <c r="T126" s="38"/>
    </row>
    <row r="127" spans="2:25" ht="15" customHeight="1" x14ac:dyDescent="0.25">
      <c r="B127" s="4" t="s">
        <v>174</v>
      </c>
      <c r="C127" s="10">
        <f>C124/(C124+D124)*100</f>
        <v>50</v>
      </c>
      <c r="D127" s="11">
        <f>D124/(C124+D124)*100</f>
        <v>50</v>
      </c>
      <c r="E127" s="4" t="s">
        <v>175</v>
      </c>
      <c r="F127" s="14">
        <f>F124/SUM(F122:F124)*100</f>
        <v>35.483870967741936</v>
      </c>
      <c r="G127" s="38"/>
      <c r="H127" s="4" t="s">
        <v>174</v>
      </c>
      <c r="I127" s="10">
        <f>I124/(I124+J124)*100</f>
        <v>50</v>
      </c>
      <c r="J127" s="11">
        <f>J124/(I124+J124)*100</f>
        <v>50</v>
      </c>
      <c r="K127" s="4" t="s">
        <v>175</v>
      </c>
      <c r="L127" s="14">
        <f>L124/SUM(L122:L124)*100</f>
        <v>25</v>
      </c>
      <c r="M127" s="38"/>
      <c r="S127" s="38"/>
      <c r="T127" s="38"/>
    </row>
    <row r="128" spans="2:25" ht="15" customHeight="1" x14ac:dyDescent="0.25">
      <c r="B128" s="2" t="s">
        <v>176</v>
      </c>
      <c r="C128" s="40">
        <v>2</v>
      </c>
      <c r="D128" s="41"/>
      <c r="E128" s="2" t="s">
        <v>177</v>
      </c>
      <c r="F128" s="12">
        <f>SQRT(5+F122)/SQRT(5+F123)*((5+C122)/(5+D122))</f>
        <v>0.54152187307066746</v>
      </c>
      <c r="G128" s="38"/>
      <c r="H128" s="2" t="s">
        <v>176</v>
      </c>
      <c r="I128" s="40">
        <f t="shared" ref="I128:J128" si="35">U111+C128</f>
        <v>4</v>
      </c>
      <c r="J128" s="41">
        <f t="shared" si="35"/>
        <v>0</v>
      </c>
      <c r="K128" s="2" t="s">
        <v>177</v>
      </c>
      <c r="L128" s="12">
        <f>SQRT(5+L122)/SQRT(5+L123)*((5+I122)/(5+J122))</f>
        <v>0.59285236180898726</v>
      </c>
      <c r="M128" s="38"/>
      <c r="S128" s="38"/>
      <c r="T128" s="38"/>
    </row>
    <row r="129" spans="2:25" ht="15" customHeight="1" x14ac:dyDescent="0.25">
      <c r="B129" s="3" t="s">
        <v>178</v>
      </c>
      <c r="C129" s="42">
        <v>2</v>
      </c>
      <c r="D129" s="43"/>
      <c r="E129" s="3" t="s">
        <v>179</v>
      </c>
      <c r="F129" s="13">
        <f>SQRT(5+F123)/SQRT(5+F124)*((5+C123)/(5+D123))</f>
        <v>0.86364620861933472</v>
      </c>
      <c r="G129" s="38"/>
      <c r="H129" s="3" t="s">
        <v>178</v>
      </c>
      <c r="I129" s="42">
        <f t="shared" ref="I129:J129" si="36">U112+C129</f>
        <v>7</v>
      </c>
      <c r="J129" s="43">
        <f t="shared" si="36"/>
        <v>0</v>
      </c>
      <c r="K129" s="3" t="s">
        <v>179</v>
      </c>
      <c r="L129" s="13">
        <f>SQRT(5+L123)/SQRT(5+L124)*((5+I123)/(5+J123))</f>
        <v>1.075828707279838</v>
      </c>
      <c r="M129" s="38"/>
      <c r="S129" s="38"/>
      <c r="T129" s="38"/>
    </row>
    <row r="130" spans="2:25" ht="15" customHeight="1" x14ac:dyDescent="0.25">
      <c r="B130" s="4" t="s">
        <v>180</v>
      </c>
      <c r="C130" s="44">
        <v>3</v>
      </c>
      <c r="D130" s="45"/>
      <c r="E130" s="4" t="s">
        <v>181</v>
      </c>
      <c r="F130" s="14">
        <f>SQRT(5+F124)/SQRT(5+F122)*((5+C124)/(5+D124))</f>
        <v>1.1338934190276817</v>
      </c>
      <c r="G130" s="38"/>
      <c r="H130" s="4" t="s">
        <v>180</v>
      </c>
      <c r="I130" s="44">
        <f t="shared" ref="I130:J130" si="37">U113+C130</f>
        <v>3</v>
      </c>
      <c r="J130" s="45">
        <f t="shared" si="37"/>
        <v>0</v>
      </c>
      <c r="K130" s="4" t="s">
        <v>181</v>
      </c>
      <c r="L130" s="14">
        <f>SQRT(5+L124)/SQRT(5+L122)*((5+I124)/(5+J124))</f>
        <v>0.93325652525738279</v>
      </c>
      <c r="M130" s="38"/>
      <c r="S130" s="38"/>
      <c r="T130" s="38"/>
    </row>
    <row r="131" spans="2:25" ht="15" customHeight="1" x14ac:dyDescent="0.25">
      <c r="B131" s="2" t="s">
        <v>161</v>
      </c>
      <c r="C131" s="6">
        <f>(100*F128)/(1+F128)</f>
        <v>35.12904244374888</v>
      </c>
      <c r="D131" s="7">
        <f>100-C131</f>
        <v>64.870957556251113</v>
      </c>
      <c r="E131" s="2" t="s">
        <v>130</v>
      </c>
      <c r="F131" s="7">
        <f>(C131+D133)/2</f>
        <v>40.995869551718734</v>
      </c>
      <c r="G131" s="38"/>
      <c r="H131" s="2" t="s">
        <v>161</v>
      </c>
      <c r="I131" s="6">
        <f>(100*L128)/(1+L128)</f>
        <v>37.219542502714468</v>
      </c>
      <c r="J131" s="7">
        <f>100-I131</f>
        <v>62.780457497285532</v>
      </c>
      <c r="K131" s="2" t="s">
        <v>130</v>
      </c>
      <c r="L131" s="7">
        <f>(I131+J133)/2</f>
        <v>44.472867714121421</v>
      </c>
      <c r="M131" s="38"/>
      <c r="S131" s="38"/>
      <c r="T131" s="38"/>
    </row>
    <row r="132" spans="2:25" ht="15" customHeight="1" x14ac:dyDescent="0.25">
      <c r="B132" s="3" t="s">
        <v>162</v>
      </c>
      <c r="C132" s="8">
        <f>(100*F129)/(1+F129)</f>
        <v>46.341746873681515</v>
      </c>
      <c r="D132" s="9">
        <f t="shared" ref="D132:D133" si="38">100-C132</f>
        <v>53.658253126318485</v>
      </c>
      <c r="E132" s="3" t="s">
        <v>131</v>
      </c>
      <c r="F132" s="9">
        <f>(D131+C132)/2</f>
        <v>55.606352214966314</v>
      </c>
      <c r="G132" s="38"/>
      <c r="H132" s="3" t="s">
        <v>162</v>
      </c>
      <c r="I132" s="8">
        <f>(100*L129)/(1+L129)</f>
        <v>51.8264683163382</v>
      </c>
      <c r="J132" s="9">
        <f t="shared" ref="J132:J133" si="39">100-I132</f>
        <v>48.1735316836618</v>
      </c>
      <c r="K132" s="3" t="s">
        <v>131</v>
      </c>
      <c r="L132" s="9">
        <f>(J131+I132)/2</f>
        <v>57.303462906811866</v>
      </c>
      <c r="M132" s="38"/>
      <c r="S132" s="38"/>
      <c r="T132" s="38"/>
    </row>
    <row r="133" spans="2:25" ht="15" customHeight="1" x14ac:dyDescent="0.25">
      <c r="B133" s="4" t="s">
        <v>132</v>
      </c>
      <c r="C133" s="10">
        <f>(100*F130)/(1+F130)</f>
        <v>53.137303340311412</v>
      </c>
      <c r="D133" s="11">
        <f t="shared" si="38"/>
        <v>46.862696659688588</v>
      </c>
      <c r="E133" s="4" t="s">
        <v>133</v>
      </c>
      <c r="F133" s="11">
        <f>(D132+C133)/2</f>
        <v>53.397778233314952</v>
      </c>
      <c r="G133" s="38"/>
      <c r="H133" s="4" t="s">
        <v>132</v>
      </c>
      <c r="I133" s="10">
        <f>(100*L130)/(1+L130)</f>
        <v>48.273807074471627</v>
      </c>
      <c r="J133" s="11">
        <f t="shared" si="39"/>
        <v>51.726192925528373</v>
      </c>
      <c r="K133" s="4" t="s">
        <v>133</v>
      </c>
      <c r="L133" s="11">
        <f>(J132+I133)/2</f>
        <v>48.223669379066713</v>
      </c>
      <c r="M133" s="38"/>
      <c r="S133" s="38"/>
      <c r="T133" s="38"/>
    </row>
    <row r="134" spans="2:25" ht="15" customHeight="1" x14ac:dyDescent="0.25">
      <c r="B134" s="46" t="s">
        <v>134</v>
      </c>
      <c r="C134" s="49">
        <f>SUM(C122:D124, C128:C130)</f>
        <v>31</v>
      </c>
      <c r="D134" s="50"/>
      <c r="E134" s="5" t="s">
        <v>135</v>
      </c>
      <c r="F134" s="15">
        <f>SQRT(((50-D131)^2+(50-D132)^2+(50-D133)^2)/2)</f>
        <v>11.053752006110193</v>
      </c>
      <c r="G134" s="38"/>
      <c r="H134" s="46" t="s">
        <v>134</v>
      </c>
      <c r="I134" s="49">
        <f>SUM(I122:J124, I128:I130)</f>
        <v>44</v>
      </c>
      <c r="J134" s="50"/>
      <c r="K134" s="5" t="s">
        <v>135</v>
      </c>
      <c r="L134" s="15">
        <f>SQRT(((50-J131)^2+(50-J132)^2+(50-J133)^2)/2)</f>
        <v>9.2102069023082613</v>
      </c>
      <c r="M134" s="38"/>
      <c r="S134" s="38"/>
      <c r="T134" s="38"/>
    </row>
    <row r="135" spans="2:25" ht="15" customHeight="1" x14ac:dyDescent="0.25">
      <c r="B135" s="47"/>
      <c r="C135" s="51"/>
      <c r="D135" s="52"/>
      <c r="E135" s="5" t="s">
        <v>136</v>
      </c>
      <c r="F135" s="15">
        <f>SQRT(((50-F131)^2+(50-F132)^2+(50-F133)^2)/2)</f>
        <v>7.8756094116808626</v>
      </c>
      <c r="G135" s="38"/>
      <c r="H135" s="47"/>
      <c r="I135" s="51"/>
      <c r="J135" s="52"/>
      <c r="K135" s="5" t="s">
        <v>136</v>
      </c>
      <c r="L135" s="15">
        <f>SQRT(((50-L131)^2+(50-L132)^2+(50-L133)^2)/2)</f>
        <v>6.5971627314946328</v>
      </c>
      <c r="M135" s="38"/>
      <c r="S135" s="38"/>
      <c r="T135" s="38"/>
    </row>
    <row r="136" spans="2:25" ht="15" customHeight="1" x14ac:dyDescent="0.25">
      <c r="B136" s="48"/>
      <c r="C136" s="53"/>
      <c r="D136" s="54"/>
      <c r="E136" s="5" t="s">
        <v>137</v>
      </c>
      <c r="F136" s="15">
        <f>SQRT(((2*F134^2)+(2*F135^2))/4)</f>
        <v>9.5971521040864332</v>
      </c>
      <c r="G136" s="38"/>
      <c r="H136" s="48"/>
      <c r="I136" s="53"/>
      <c r="J136" s="54"/>
      <c r="K136" s="5" t="s">
        <v>137</v>
      </c>
      <c r="L136" s="15">
        <f>SQRT(((2*L134^2)+(2*L135^2))/4)</f>
        <v>8.0109446162468405</v>
      </c>
      <c r="M136" s="38"/>
      <c r="S136" s="38"/>
      <c r="T136" s="38"/>
    </row>
    <row r="137" spans="2:25" ht="15" customHeight="1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2:25" ht="15" customHeight="1" x14ac:dyDescent="0.25">
      <c r="B138" s="39" t="s">
        <v>62</v>
      </c>
      <c r="C138" s="39"/>
      <c r="D138" s="39"/>
      <c r="E138" s="39"/>
      <c r="F138" s="39"/>
      <c r="G138" s="38"/>
      <c r="H138" s="39" t="s">
        <v>63</v>
      </c>
      <c r="I138" s="39"/>
      <c r="J138" s="39"/>
      <c r="K138" s="39"/>
      <c r="L138" s="39"/>
      <c r="M138" s="38"/>
      <c r="N138" s="39" t="s">
        <v>78</v>
      </c>
      <c r="O138" s="39"/>
      <c r="P138" s="39"/>
      <c r="Q138" s="39"/>
      <c r="R138" s="39"/>
      <c r="S138" s="38"/>
      <c r="T138" s="39" t="s">
        <v>84</v>
      </c>
      <c r="U138" s="39"/>
      <c r="V138" s="39"/>
      <c r="W138" s="39"/>
      <c r="X138" s="39"/>
      <c r="Y138" s="38"/>
    </row>
    <row r="139" spans="2:25" ht="15" customHeight="1" x14ac:dyDescent="0.25">
      <c r="B139" s="2" t="s">
        <v>161</v>
      </c>
      <c r="C139" s="33">
        <v>3</v>
      </c>
      <c r="D139" s="34">
        <v>1</v>
      </c>
      <c r="E139" s="2" t="s">
        <v>167</v>
      </c>
      <c r="F139" s="16">
        <f>C139+D139+C141+D141+C145*2</f>
        <v>38</v>
      </c>
      <c r="G139" s="38"/>
      <c r="H139" s="2" t="s">
        <v>161</v>
      </c>
      <c r="I139" s="33">
        <v>5</v>
      </c>
      <c r="J139" s="34">
        <v>4</v>
      </c>
      <c r="K139" s="2" t="s">
        <v>167</v>
      </c>
      <c r="L139" s="16">
        <f>I139+J139+I141+J141+I145*2</f>
        <v>26</v>
      </c>
      <c r="M139" s="38"/>
      <c r="N139" s="2" t="s">
        <v>161</v>
      </c>
      <c r="O139" s="33">
        <v>1</v>
      </c>
      <c r="P139" s="34">
        <v>0</v>
      </c>
      <c r="Q139" s="2" t="s">
        <v>167</v>
      </c>
      <c r="R139" s="16">
        <f>O139+P139+O141+P141+O145*2</f>
        <v>3</v>
      </c>
      <c r="S139" s="38"/>
      <c r="T139" s="2" t="s">
        <v>161</v>
      </c>
      <c r="U139" s="33">
        <v>2</v>
      </c>
      <c r="V139" s="34">
        <v>2</v>
      </c>
      <c r="W139" s="2" t="s">
        <v>167</v>
      </c>
      <c r="X139" s="16">
        <f>U139+V139+U141+V141+U145*2</f>
        <v>9</v>
      </c>
      <c r="Y139" s="38"/>
    </row>
    <row r="140" spans="2:25" ht="15" customHeight="1" x14ac:dyDescent="0.25">
      <c r="B140" s="3" t="s">
        <v>162</v>
      </c>
      <c r="C140" s="35">
        <v>0</v>
      </c>
      <c r="D140" s="36">
        <v>0</v>
      </c>
      <c r="E140" s="3" t="s">
        <v>168</v>
      </c>
      <c r="F140" s="17">
        <f>SUM(C139:D140)+C146*2</f>
        <v>4</v>
      </c>
      <c r="G140" s="38"/>
      <c r="H140" s="3" t="s">
        <v>162</v>
      </c>
      <c r="I140" s="35">
        <v>0</v>
      </c>
      <c r="J140" s="36">
        <v>1</v>
      </c>
      <c r="K140" s="3" t="s">
        <v>168</v>
      </c>
      <c r="L140" s="17">
        <f>SUM(I139:J140)+I146*2</f>
        <v>18</v>
      </c>
      <c r="M140" s="38"/>
      <c r="N140" s="3" t="s">
        <v>162</v>
      </c>
      <c r="O140" s="35">
        <v>1</v>
      </c>
      <c r="P140" s="36">
        <v>3</v>
      </c>
      <c r="Q140" s="3" t="s">
        <v>168</v>
      </c>
      <c r="R140" s="17">
        <f>SUM(O139:P140)+O146*2</f>
        <v>7</v>
      </c>
      <c r="S140" s="38"/>
      <c r="T140" s="3" t="s">
        <v>162</v>
      </c>
      <c r="U140" s="35">
        <v>1</v>
      </c>
      <c r="V140" s="36">
        <v>4</v>
      </c>
      <c r="W140" s="3" t="s">
        <v>168</v>
      </c>
      <c r="X140" s="17">
        <f>SUM(U139:V140)+U146*2</f>
        <v>11</v>
      </c>
      <c r="Y140" s="38"/>
    </row>
    <row r="141" spans="2:25" ht="15" customHeight="1" x14ac:dyDescent="0.25">
      <c r="B141" s="4" t="s">
        <v>132</v>
      </c>
      <c r="C141" s="31">
        <v>0</v>
      </c>
      <c r="D141" s="32">
        <v>0</v>
      </c>
      <c r="E141" s="4" t="s">
        <v>169</v>
      </c>
      <c r="F141" s="18">
        <f>SUM(C140:D141)+C147*2</f>
        <v>0</v>
      </c>
      <c r="G141" s="38"/>
      <c r="H141" s="4" t="s">
        <v>132</v>
      </c>
      <c r="I141" s="31">
        <v>7</v>
      </c>
      <c r="J141" s="32">
        <v>4</v>
      </c>
      <c r="K141" s="4" t="s">
        <v>169</v>
      </c>
      <c r="L141" s="18">
        <f>SUM(I140:J141)+I147*2</f>
        <v>26</v>
      </c>
      <c r="M141" s="38"/>
      <c r="N141" s="4" t="s">
        <v>132</v>
      </c>
      <c r="O141" s="31">
        <v>2</v>
      </c>
      <c r="P141" s="32">
        <v>0</v>
      </c>
      <c r="Q141" s="4" t="s">
        <v>169</v>
      </c>
      <c r="R141" s="18">
        <f>SUM(O140:P141)+O147*2</f>
        <v>60</v>
      </c>
      <c r="S141" s="38"/>
      <c r="T141" s="4" t="s">
        <v>132</v>
      </c>
      <c r="U141" s="31">
        <v>1</v>
      </c>
      <c r="V141" s="32">
        <v>0</v>
      </c>
      <c r="W141" s="4" t="s">
        <v>169</v>
      </c>
      <c r="X141" s="18">
        <f>SUM(U140:V141)+U147*2</f>
        <v>8</v>
      </c>
      <c r="Y141" s="38"/>
    </row>
    <row r="142" spans="2:25" ht="15" customHeight="1" x14ac:dyDescent="0.25">
      <c r="B142" s="2" t="s">
        <v>170</v>
      </c>
      <c r="C142" s="6">
        <f>C139/(C139+D139)*100</f>
        <v>75</v>
      </c>
      <c r="D142" s="7">
        <f>D139/(C139+D139)*100</f>
        <v>25</v>
      </c>
      <c r="E142" s="2" t="s">
        <v>171</v>
      </c>
      <c r="F142" s="12">
        <f>F139/SUM(F139:F141)*100</f>
        <v>90.476190476190482</v>
      </c>
      <c r="G142" s="38"/>
      <c r="H142" s="2" t="s">
        <v>170</v>
      </c>
      <c r="I142" s="6">
        <f>I139/(I139+J139)*100</f>
        <v>55.555555555555557</v>
      </c>
      <c r="J142" s="7">
        <f>J139/(I139+J139)*100</f>
        <v>44.444444444444443</v>
      </c>
      <c r="K142" s="2" t="s">
        <v>171</v>
      </c>
      <c r="L142" s="12">
        <f>L139/SUM(L139:L141)*100</f>
        <v>37.142857142857146</v>
      </c>
      <c r="M142" s="38"/>
      <c r="N142" s="2" t="s">
        <v>170</v>
      </c>
      <c r="O142" s="6">
        <f>O139/(O139+P139)*100</f>
        <v>100</v>
      </c>
      <c r="P142" s="7">
        <f>P139/(O139+P139)*100</f>
        <v>0</v>
      </c>
      <c r="Q142" s="2" t="s">
        <v>171</v>
      </c>
      <c r="R142" s="12">
        <f>R139/SUM(R139:R141)*100</f>
        <v>4.2857142857142856</v>
      </c>
      <c r="S142" s="38"/>
      <c r="T142" s="2" t="s">
        <v>170</v>
      </c>
      <c r="U142" s="6">
        <f>U139/(U139+V139)*100</f>
        <v>50</v>
      </c>
      <c r="V142" s="7">
        <f>V139/(U139+V139)*100</f>
        <v>50</v>
      </c>
      <c r="W142" s="2" t="s">
        <v>171</v>
      </c>
      <c r="X142" s="12">
        <f>X139/SUM(X139:X141)*100</f>
        <v>32.142857142857146</v>
      </c>
      <c r="Y142" s="38"/>
    </row>
    <row r="143" spans="2:25" ht="15" customHeight="1" x14ac:dyDescent="0.25">
      <c r="B143" s="3" t="s">
        <v>172</v>
      </c>
      <c r="C143" s="8" t="e">
        <f>C140/(C140+D140)*100</f>
        <v>#DIV/0!</v>
      </c>
      <c r="D143" s="9" t="e">
        <f>D140/(C140+D140)*100</f>
        <v>#DIV/0!</v>
      </c>
      <c r="E143" s="3" t="s">
        <v>173</v>
      </c>
      <c r="F143" s="13">
        <f>F140/SUM(F139:F141)*100</f>
        <v>9.5238095238095237</v>
      </c>
      <c r="G143" s="38"/>
      <c r="H143" s="3" t="s">
        <v>172</v>
      </c>
      <c r="I143" s="8">
        <f>I140/(I140+J140)*100</f>
        <v>0</v>
      </c>
      <c r="J143" s="9">
        <f>J140/(I140+J140)*100</f>
        <v>100</v>
      </c>
      <c r="K143" s="3" t="s">
        <v>173</v>
      </c>
      <c r="L143" s="13">
        <f>L140/SUM(L139:L141)*100</f>
        <v>25.714285714285712</v>
      </c>
      <c r="M143" s="38"/>
      <c r="N143" s="3" t="s">
        <v>172</v>
      </c>
      <c r="O143" s="8">
        <f>O140/(O140+P140)*100</f>
        <v>25</v>
      </c>
      <c r="P143" s="9">
        <f>P140/(O140+P140)*100</f>
        <v>75</v>
      </c>
      <c r="Q143" s="3" t="s">
        <v>173</v>
      </c>
      <c r="R143" s="13">
        <f>R140/SUM(R139:R141)*100</f>
        <v>10</v>
      </c>
      <c r="S143" s="38"/>
      <c r="T143" s="3" t="s">
        <v>172</v>
      </c>
      <c r="U143" s="8">
        <f>U140/(U140+V140)*100</f>
        <v>20</v>
      </c>
      <c r="V143" s="9">
        <f>V140/(U140+V140)*100</f>
        <v>80</v>
      </c>
      <c r="W143" s="3" t="s">
        <v>173</v>
      </c>
      <c r="X143" s="13">
        <f>X140/SUM(X139:X141)*100</f>
        <v>39.285714285714285</v>
      </c>
      <c r="Y143" s="38"/>
    </row>
    <row r="144" spans="2:25" ht="15" customHeight="1" x14ac:dyDescent="0.25">
      <c r="B144" s="4" t="s">
        <v>174</v>
      </c>
      <c r="C144" s="10" t="e">
        <f>C141/(C141+D141)*100</f>
        <v>#DIV/0!</v>
      </c>
      <c r="D144" s="11" t="e">
        <f>D141/(C141+D141)*100</f>
        <v>#DIV/0!</v>
      </c>
      <c r="E144" s="4" t="s">
        <v>175</v>
      </c>
      <c r="F144" s="14">
        <f>F141/SUM(F139:F141)*100</f>
        <v>0</v>
      </c>
      <c r="G144" s="38"/>
      <c r="H144" s="4" t="s">
        <v>174</v>
      </c>
      <c r="I144" s="10">
        <f>I141/(I141+J141)*100</f>
        <v>63.636363636363633</v>
      </c>
      <c r="J144" s="11">
        <f>J141/(I141+J141)*100</f>
        <v>36.363636363636367</v>
      </c>
      <c r="K144" s="4" t="s">
        <v>175</v>
      </c>
      <c r="L144" s="14">
        <f>L141/SUM(L139:L141)*100</f>
        <v>37.142857142857146</v>
      </c>
      <c r="M144" s="38"/>
      <c r="N144" s="4" t="s">
        <v>174</v>
      </c>
      <c r="O144" s="10">
        <f>O141/(O141+P141)*100</f>
        <v>100</v>
      </c>
      <c r="P144" s="11">
        <f>P141/(O141+P141)*100</f>
        <v>0</v>
      </c>
      <c r="Q144" s="4" t="s">
        <v>175</v>
      </c>
      <c r="R144" s="14">
        <f>R141/SUM(R139:R141)*100</f>
        <v>85.714285714285708</v>
      </c>
      <c r="S144" s="38"/>
      <c r="T144" s="4" t="s">
        <v>174</v>
      </c>
      <c r="U144" s="10">
        <f>U141/(U141+V141)*100</f>
        <v>100</v>
      </c>
      <c r="V144" s="11">
        <f>V141/(U141+V141)*100</f>
        <v>0</v>
      </c>
      <c r="W144" s="4" t="s">
        <v>175</v>
      </c>
      <c r="X144" s="14">
        <f>X141/SUM(X139:X141)*100</f>
        <v>28.571428571428569</v>
      </c>
      <c r="Y144" s="38"/>
    </row>
    <row r="145" spans="2:25" ht="15" customHeight="1" x14ac:dyDescent="0.25">
      <c r="B145" s="2" t="s">
        <v>176</v>
      </c>
      <c r="C145" s="40">
        <v>17</v>
      </c>
      <c r="D145" s="41"/>
      <c r="E145" s="2" t="s">
        <v>177</v>
      </c>
      <c r="F145" s="12">
        <f>SQRT(5+F139)/SQRT(5+F140)*((5+C139)/(5+D139))</f>
        <v>2.9144171219119999</v>
      </c>
      <c r="G145" s="38"/>
      <c r="H145" s="2" t="s">
        <v>176</v>
      </c>
      <c r="I145" s="40">
        <v>3</v>
      </c>
      <c r="J145" s="41"/>
      <c r="K145" s="2" t="s">
        <v>177</v>
      </c>
      <c r="L145" s="12">
        <f>SQRT(5+L139)/SQRT(5+L140)*((5+I139)/(5+J139))</f>
        <v>1.2899545819148492</v>
      </c>
      <c r="M145" s="38"/>
      <c r="N145" s="2" t="s">
        <v>176</v>
      </c>
      <c r="O145" s="40">
        <v>0</v>
      </c>
      <c r="P145" s="41"/>
      <c r="Q145" s="2" t="s">
        <v>177</v>
      </c>
      <c r="R145" s="12">
        <f>SQRT(5+R139)/SQRT(5+R140)*((5+O139)/(5+P139))</f>
        <v>0.97979589711327131</v>
      </c>
      <c r="S145" s="38"/>
      <c r="T145" s="2" t="s">
        <v>176</v>
      </c>
      <c r="U145" s="40">
        <v>2</v>
      </c>
      <c r="V145" s="41"/>
      <c r="W145" s="2" t="s">
        <v>177</v>
      </c>
      <c r="X145" s="12">
        <f>SQRT(5+X139)/SQRT(5+X140)*((5+U139)/(5+V139))</f>
        <v>0.93541434669348533</v>
      </c>
      <c r="Y145" s="38"/>
    </row>
    <row r="146" spans="2:25" ht="15" customHeight="1" x14ac:dyDescent="0.25">
      <c r="B146" s="3" t="s">
        <v>178</v>
      </c>
      <c r="C146" s="42">
        <v>0</v>
      </c>
      <c r="D146" s="43"/>
      <c r="E146" s="3" t="s">
        <v>179</v>
      </c>
      <c r="F146" s="13">
        <f>SQRT(5+F140)/SQRT(5+F141)*((5+C140)/(5+D140))</f>
        <v>1.3416407864998738</v>
      </c>
      <c r="G146" s="38"/>
      <c r="H146" s="3" t="s">
        <v>178</v>
      </c>
      <c r="I146" s="42">
        <v>4</v>
      </c>
      <c r="J146" s="43"/>
      <c r="K146" s="3" t="s">
        <v>179</v>
      </c>
      <c r="L146" s="13">
        <f>SQRT(5+L140)/SQRT(5+L141)*((5+I140)/(5+J140))</f>
        <v>0.7177973076784242</v>
      </c>
      <c r="M146" s="38"/>
      <c r="N146" s="3" t="s">
        <v>178</v>
      </c>
      <c r="O146" s="42">
        <v>1</v>
      </c>
      <c r="P146" s="43"/>
      <c r="Q146" s="3" t="s">
        <v>179</v>
      </c>
      <c r="R146" s="13">
        <f>SQRT(5+R140)/SQRT(5+R141)*((5+O140)/(5+P140))</f>
        <v>0.32225169331774478</v>
      </c>
      <c r="S146" s="38"/>
      <c r="T146" s="3" t="s">
        <v>178</v>
      </c>
      <c r="U146" s="42">
        <v>1</v>
      </c>
      <c r="V146" s="43"/>
      <c r="W146" s="3" t="s">
        <v>179</v>
      </c>
      <c r="X146" s="13">
        <f>SQRT(5+X140)/SQRT(5+X141)*((5+U140)/(5+V140))</f>
        <v>0.73960026163363879</v>
      </c>
      <c r="Y146" s="38"/>
    </row>
    <row r="147" spans="2:25" ht="15" customHeight="1" x14ac:dyDescent="0.25">
      <c r="B147" s="4" t="s">
        <v>180</v>
      </c>
      <c r="C147" s="44">
        <v>0</v>
      </c>
      <c r="D147" s="45"/>
      <c r="E147" s="4" t="s">
        <v>181</v>
      </c>
      <c r="F147" s="14">
        <f>SQRT(5+F141)/SQRT(5+F139)*((5+C141)/(5+D141))</f>
        <v>0.3409971697352368</v>
      </c>
      <c r="G147" s="38"/>
      <c r="H147" s="4" t="s">
        <v>180</v>
      </c>
      <c r="I147" s="44">
        <v>7</v>
      </c>
      <c r="J147" s="45"/>
      <c r="K147" s="4" t="s">
        <v>181</v>
      </c>
      <c r="L147" s="14">
        <f>SQRT(5+L141)/SQRT(5+L139)*((5+I141)/(5+J141))</f>
        <v>1.3333333333333333</v>
      </c>
      <c r="M147" s="38"/>
      <c r="N147" s="4" t="s">
        <v>180</v>
      </c>
      <c r="O147" s="44">
        <v>27</v>
      </c>
      <c r="P147" s="45"/>
      <c r="Q147" s="4" t="s">
        <v>181</v>
      </c>
      <c r="R147" s="14">
        <f>SQRT(5+R141)/SQRT(5+R139)*((5+O141)/(5+P141))</f>
        <v>3.9906139878469817</v>
      </c>
      <c r="S147" s="38"/>
      <c r="T147" s="4" t="s">
        <v>180</v>
      </c>
      <c r="U147" s="44">
        <v>1</v>
      </c>
      <c r="V147" s="45"/>
      <c r="W147" s="4" t="s">
        <v>181</v>
      </c>
      <c r="X147" s="14">
        <f>SQRT(5+X141)/SQRT(5+X139)*((5+U141)/(5+V141))</f>
        <v>1.1563489339913178</v>
      </c>
      <c r="Y147" s="38"/>
    </row>
    <row r="148" spans="2:25" ht="15" customHeight="1" x14ac:dyDescent="0.25">
      <c r="B148" s="2" t="s">
        <v>161</v>
      </c>
      <c r="C148" s="6">
        <f>(100*F145)/(1+F145)</f>
        <v>74.453412376462595</v>
      </c>
      <c r="D148" s="7">
        <f>100-C148</f>
        <v>25.546587623537405</v>
      </c>
      <c r="E148" s="2" t="s">
        <v>130</v>
      </c>
      <c r="F148" s="7">
        <f>(C148+D150)/2</f>
        <v>74.51239263742184</v>
      </c>
      <c r="G148" s="38"/>
      <c r="H148" s="2" t="s">
        <v>161</v>
      </c>
      <c r="I148" s="6">
        <f>(100*L145)/(1+L145)</f>
        <v>56.331011632387707</v>
      </c>
      <c r="J148" s="7">
        <f>100-I148</f>
        <v>43.668988367612293</v>
      </c>
      <c r="K148" s="2" t="s">
        <v>130</v>
      </c>
      <c r="L148" s="7">
        <f>(I148+J150)/2</f>
        <v>49.594077244765288</v>
      </c>
      <c r="M148" s="38"/>
      <c r="N148" s="2" t="s">
        <v>161</v>
      </c>
      <c r="O148" s="6">
        <f>(100*R145)/(1+R145)</f>
        <v>49.489742783178102</v>
      </c>
      <c r="P148" s="7">
        <f>100-O148</f>
        <v>50.510257216821898</v>
      </c>
      <c r="Q148" s="2" t="s">
        <v>130</v>
      </c>
      <c r="R148" s="7">
        <f>(O148+P150)/2</f>
        <v>34.763678721059684</v>
      </c>
      <c r="S148" s="38"/>
      <c r="T148" s="2" t="s">
        <v>161</v>
      </c>
      <c r="U148" s="6">
        <f>(100*X145)/(1+X145)</f>
        <v>48.331477354788277</v>
      </c>
      <c r="V148" s="7">
        <f>100-U148</f>
        <v>51.668522645211723</v>
      </c>
      <c r="W148" s="2" t="s">
        <v>130</v>
      </c>
      <c r="X148" s="7">
        <f>(U148+V150)/2</f>
        <v>47.353080582886186</v>
      </c>
      <c r="Y148" s="38"/>
    </row>
    <row r="149" spans="2:25" ht="15" customHeight="1" x14ac:dyDescent="0.25">
      <c r="B149" s="3" t="s">
        <v>162</v>
      </c>
      <c r="C149" s="8">
        <f>(100*F146)/(1+F146)</f>
        <v>57.294901687515761</v>
      </c>
      <c r="D149" s="9">
        <f t="shared" ref="D149:D150" si="40">100-C149</f>
        <v>42.705098312484239</v>
      </c>
      <c r="E149" s="3" t="s">
        <v>131</v>
      </c>
      <c r="F149" s="9">
        <f>(D148+C149)/2</f>
        <v>41.420744655526583</v>
      </c>
      <c r="G149" s="38"/>
      <c r="H149" s="3" t="s">
        <v>162</v>
      </c>
      <c r="I149" s="8">
        <f>(100*L146)/(1+L146)</f>
        <v>41.785914116288609</v>
      </c>
      <c r="J149" s="9">
        <f t="shared" ref="J149:J150" si="41">100-I149</f>
        <v>58.214085883711391</v>
      </c>
      <c r="K149" s="3" t="s">
        <v>131</v>
      </c>
      <c r="L149" s="9">
        <f>(J148+I149)/2</f>
        <v>42.727451241950448</v>
      </c>
      <c r="M149" s="38"/>
      <c r="N149" s="3" t="s">
        <v>162</v>
      </c>
      <c r="O149" s="8">
        <f>(100*R146)/(1+R146)</f>
        <v>24.371433589104569</v>
      </c>
      <c r="P149" s="9">
        <f t="shared" ref="P149:P150" si="42">100-O149</f>
        <v>75.628566410895431</v>
      </c>
      <c r="Q149" s="3" t="s">
        <v>131</v>
      </c>
      <c r="R149" s="9">
        <f>(P148+O149)/2</f>
        <v>37.440845402963234</v>
      </c>
      <c r="S149" s="38"/>
      <c r="T149" s="3" t="s">
        <v>162</v>
      </c>
      <c r="U149" s="8">
        <f>(100*X146)/(1+X146)</f>
        <v>42.515529454973098</v>
      </c>
      <c r="V149" s="9">
        <f t="shared" ref="V149:V150" si="43">100-U149</f>
        <v>57.484470545026902</v>
      </c>
      <c r="W149" s="3" t="s">
        <v>131</v>
      </c>
      <c r="X149" s="9">
        <f>(V148+U149)/2</f>
        <v>47.092026050092414</v>
      </c>
      <c r="Y149" s="38"/>
    </row>
    <row r="150" spans="2:25" ht="15" customHeight="1" x14ac:dyDescent="0.25">
      <c r="B150" s="4" t="s">
        <v>132</v>
      </c>
      <c r="C150" s="10">
        <f>(100*F147)/(1+F147)</f>
        <v>25.4286271016189</v>
      </c>
      <c r="D150" s="11">
        <f t="shared" si="40"/>
        <v>74.5713728983811</v>
      </c>
      <c r="E150" s="4" t="s">
        <v>133</v>
      </c>
      <c r="F150" s="11">
        <f>(D149+C150)/2</f>
        <v>34.06686270705157</v>
      </c>
      <c r="G150" s="38"/>
      <c r="H150" s="4" t="s">
        <v>132</v>
      </c>
      <c r="I150" s="10">
        <f>(100*L147)/(1+L147)</f>
        <v>57.142857142857139</v>
      </c>
      <c r="J150" s="11">
        <f t="shared" si="41"/>
        <v>42.857142857142861</v>
      </c>
      <c r="K150" s="4" t="s">
        <v>133</v>
      </c>
      <c r="L150" s="11">
        <f>(J149+I150)/2</f>
        <v>57.678471513284265</v>
      </c>
      <c r="M150" s="38"/>
      <c r="N150" s="4" t="s">
        <v>132</v>
      </c>
      <c r="O150" s="10">
        <f>(100*R147)/(1+R147)</f>
        <v>79.962385341058734</v>
      </c>
      <c r="P150" s="11">
        <f t="shared" si="42"/>
        <v>20.037614658941266</v>
      </c>
      <c r="Q150" s="4" t="s">
        <v>133</v>
      </c>
      <c r="R150" s="11">
        <f>(P149+O150)/2</f>
        <v>77.795475875977075</v>
      </c>
      <c r="S150" s="38"/>
      <c r="T150" s="4" t="s">
        <v>132</v>
      </c>
      <c r="U150" s="10">
        <f>(100*X147)/(1+X147)</f>
        <v>53.625316189015905</v>
      </c>
      <c r="V150" s="11">
        <f t="shared" si="43"/>
        <v>46.374683810984095</v>
      </c>
      <c r="W150" s="4" t="s">
        <v>133</v>
      </c>
      <c r="X150" s="11">
        <f>(V149+U150)/2</f>
        <v>55.554893367021407</v>
      </c>
      <c r="Y150" s="38"/>
    </row>
    <row r="151" spans="2:25" ht="15" customHeight="1" x14ac:dyDescent="0.25">
      <c r="B151" s="46" t="s">
        <v>134</v>
      </c>
      <c r="C151" s="49">
        <f>SUM(C139:D141, C145:C147)</f>
        <v>21</v>
      </c>
      <c r="D151" s="50"/>
      <c r="E151" s="5" t="s">
        <v>135</v>
      </c>
      <c r="F151" s="15">
        <f>SQRT(((50-D148)^2+(50-D149)^2+(50-D150)^2)/2)</f>
        <v>25.049324677475354</v>
      </c>
      <c r="G151" s="38"/>
      <c r="H151" s="46" t="s">
        <v>134</v>
      </c>
      <c r="I151" s="49">
        <f>SUM(I139:J141, I145:I147)</f>
        <v>35</v>
      </c>
      <c r="J151" s="50"/>
      <c r="K151" s="5" t="s">
        <v>135</v>
      </c>
      <c r="L151" s="15">
        <f>SQRT(((50-J148)^2+(50-J149)^2+(50-J150)^2)/2)</f>
        <v>8.904305794324463</v>
      </c>
      <c r="M151" s="38"/>
      <c r="N151" s="46" t="s">
        <v>134</v>
      </c>
      <c r="O151" s="49">
        <f>SUM(O139:P141, O145:O147)</f>
        <v>35</v>
      </c>
      <c r="P151" s="50"/>
      <c r="Q151" s="5" t="s">
        <v>135</v>
      </c>
      <c r="R151" s="15">
        <f>SQRT(((50-P148)^2+(50-P149)^2+(50-P150)^2)/2)</f>
        <v>27.882147639942371</v>
      </c>
      <c r="S151" s="38"/>
      <c r="T151" s="46" t="s">
        <v>134</v>
      </c>
      <c r="U151" s="49">
        <f>SUM(U139:V141, U145:U147)</f>
        <v>14</v>
      </c>
      <c r="V151" s="50"/>
      <c r="W151" s="5" t="s">
        <v>135</v>
      </c>
      <c r="X151" s="15">
        <f>SQRT(((50-V148)^2+(50-V149)^2+(50-V150)^2)/2)</f>
        <v>5.9976739085790758</v>
      </c>
      <c r="Y151" s="38"/>
    </row>
    <row r="152" spans="2:25" ht="15" customHeight="1" x14ac:dyDescent="0.25">
      <c r="B152" s="47"/>
      <c r="C152" s="51"/>
      <c r="D152" s="52"/>
      <c r="E152" s="5" t="s">
        <v>136</v>
      </c>
      <c r="F152" s="15">
        <f>SQRT(((50-F148)^2+(50-F149)^2+(50-F150)^2)/2)</f>
        <v>21.544441035598396</v>
      </c>
      <c r="G152" s="38"/>
      <c r="H152" s="47"/>
      <c r="I152" s="51"/>
      <c r="J152" s="52"/>
      <c r="K152" s="5" t="s">
        <v>136</v>
      </c>
      <c r="L152" s="15">
        <f>SQRT(((50-L148)^2+(50-L149)^2+(50-L150)^2)/2)</f>
        <v>7.4837712251826414</v>
      </c>
      <c r="M152" s="38"/>
      <c r="N152" s="47"/>
      <c r="O152" s="51"/>
      <c r="P152" s="52"/>
      <c r="Q152" s="5" t="s">
        <v>136</v>
      </c>
      <c r="R152" s="15">
        <f>SQRT(((50-R148)^2+(50-R149)^2+(50-R150)^2)/2)</f>
        <v>24.10877775292002</v>
      </c>
      <c r="S152" s="38"/>
      <c r="T152" s="47"/>
      <c r="U152" s="51"/>
      <c r="V152" s="52"/>
      <c r="W152" s="5" t="s">
        <v>136</v>
      </c>
      <c r="X152" s="15">
        <f>SQRT(((50-X148)^2+(50-X149)^2+(50-X150)^2)/2)</f>
        <v>4.8124492315770819</v>
      </c>
      <c r="Y152" s="38"/>
    </row>
    <row r="153" spans="2:25" ht="15" customHeight="1" x14ac:dyDescent="0.25">
      <c r="B153" s="48"/>
      <c r="C153" s="53"/>
      <c r="D153" s="54"/>
      <c r="E153" s="5" t="s">
        <v>137</v>
      </c>
      <c r="F153" s="15">
        <f>SQRT(((2*F151^2)+(2*F152^2))/4)</f>
        <v>23.362701110252125</v>
      </c>
      <c r="G153" s="38"/>
      <c r="H153" s="48"/>
      <c r="I153" s="53"/>
      <c r="J153" s="54"/>
      <c r="K153" s="5" t="s">
        <v>137</v>
      </c>
      <c r="L153" s="15">
        <f>SQRT(((2*L151^2)+(2*L152^2))/4)</f>
        <v>8.2247642346061181</v>
      </c>
      <c r="M153" s="38"/>
      <c r="N153" s="48"/>
      <c r="O153" s="53"/>
      <c r="P153" s="54"/>
      <c r="Q153" s="5" t="s">
        <v>137</v>
      </c>
      <c r="R153" s="15">
        <f>SQRT(((2*R151^2)+(2*R152^2))/4)</f>
        <v>26.063838183920986</v>
      </c>
      <c r="S153" s="38"/>
      <c r="T153" s="48"/>
      <c r="U153" s="53"/>
      <c r="V153" s="54"/>
      <c r="W153" s="5" t="s">
        <v>137</v>
      </c>
      <c r="X153" s="15">
        <f>SQRT(((2*X151^2)+(2*X152^2))/4)</f>
        <v>5.4374516053091018</v>
      </c>
      <c r="Y153" s="38"/>
    </row>
    <row r="154" spans="2:25" ht="15" customHeight="1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2:25" ht="15" customHeight="1" x14ac:dyDescent="0.25">
      <c r="B155" s="39" t="s">
        <v>85</v>
      </c>
      <c r="C155" s="39"/>
      <c r="D155" s="39"/>
      <c r="E155" s="39"/>
      <c r="F155" s="39"/>
      <c r="G155" s="38"/>
      <c r="H155" s="39" t="s">
        <v>86</v>
      </c>
      <c r="I155" s="39"/>
      <c r="J155" s="39"/>
      <c r="K155" s="39"/>
      <c r="L155" s="39"/>
      <c r="M155" s="38"/>
      <c r="N155" s="39" t="s">
        <v>87</v>
      </c>
      <c r="O155" s="39"/>
      <c r="P155" s="39"/>
      <c r="Q155" s="39"/>
      <c r="R155" s="39"/>
      <c r="S155" s="38"/>
      <c r="T155" s="39" t="s">
        <v>88</v>
      </c>
      <c r="U155" s="39"/>
      <c r="V155" s="39"/>
      <c r="W155" s="39"/>
      <c r="X155" s="39"/>
      <c r="Y155" s="38"/>
    </row>
    <row r="156" spans="2:25" ht="15" customHeight="1" x14ac:dyDescent="0.25">
      <c r="B156" s="2" t="s">
        <v>161</v>
      </c>
      <c r="C156" s="33">
        <v>4</v>
      </c>
      <c r="D156" s="34">
        <v>4</v>
      </c>
      <c r="E156" s="2" t="s">
        <v>167</v>
      </c>
      <c r="F156" s="16">
        <f>C156+D156+C158+D158+C162*2</f>
        <v>21</v>
      </c>
      <c r="G156" s="38"/>
      <c r="H156" s="2" t="s">
        <v>161</v>
      </c>
      <c r="I156" s="33">
        <v>6</v>
      </c>
      <c r="J156" s="34">
        <v>4</v>
      </c>
      <c r="K156" s="2" t="s">
        <v>167</v>
      </c>
      <c r="L156" s="16">
        <f>I156+J156+I158+J158+I162*2</f>
        <v>23</v>
      </c>
      <c r="M156" s="38"/>
      <c r="N156" s="2" t="s">
        <v>161</v>
      </c>
      <c r="O156" s="33">
        <v>3</v>
      </c>
      <c r="P156" s="34">
        <v>3</v>
      </c>
      <c r="Q156" s="2" t="s">
        <v>167</v>
      </c>
      <c r="R156" s="16">
        <f>O156+P156+O158+P158+O162*2</f>
        <v>8</v>
      </c>
      <c r="S156" s="38"/>
      <c r="T156" s="2" t="s">
        <v>161</v>
      </c>
      <c r="U156" s="33">
        <v>2</v>
      </c>
      <c r="V156" s="34">
        <v>2</v>
      </c>
      <c r="W156" s="2" t="s">
        <v>167</v>
      </c>
      <c r="X156" s="16">
        <f>U156+V156+U158+V158+U162*2</f>
        <v>5</v>
      </c>
      <c r="Y156" s="38"/>
    </row>
    <row r="157" spans="2:25" ht="15" customHeight="1" x14ac:dyDescent="0.25">
      <c r="B157" s="3" t="s">
        <v>162</v>
      </c>
      <c r="C157" s="35">
        <v>2</v>
      </c>
      <c r="D157" s="36">
        <v>4</v>
      </c>
      <c r="E157" s="3" t="s">
        <v>168</v>
      </c>
      <c r="F157" s="17">
        <f>SUM(C156:D157)+C163*2</f>
        <v>26</v>
      </c>
      <c r="G157" s="38"/>
      <c r="H157" s="3" t="s">
        <v>162</v>
      </c>
      <c r="I157" s="35">
        <v>8</v>
      </c>
      <c r="J157" s="36">
        <v>3</v>
      </c>
      <c r="K157" s="3" t="s">
        <v>168</v>
      </c>
      <c r="L157" s="17">
        <f>SUM(I156:J157)+I163*2</f>
        <v>25</v>
      </c>
      <c r="M157" s="38"/>
      <c r="N157" s="3" t="s">
        <v>162</v>
      </c>
      <c r="O157" s="35">
        <v>3</v>
      </c>
      <c r="P157" s="36">
        <v>1</v>
      </c>
      <c r="Q157" s="3" t="s">
        <v>168</v>
      </c>
      <c r="R157" s="17">
        <f>SUM(O156:P157)+O163*2</f>
        <v>20</v>
      </c>
      <c r="S157" s="38"/>
      <c r="T157" s="3" t="s">
        <v>162</v>
      </c>
      <c r="U157" s="35">
        <v>9</v>
      </c>
      <c r="V157" s="36">
        <v>6</v>
      </c>
      <c r="W157" s="3" t="s">
        <v>168</v>
      </c>
      <c r="X157" s="17">
        <f>SUM(U156:V157)+U163*2</f>
        <v>41</v>
      </c>
      <c r="Y157" s="38"/>
    </row>
    <row r="158" spans="2:25" ht="15" customHeight="1" x14ac:dyDescent="0.25">
      <c r="B158" s="4" t="s">
        <v>132</v>
      </c>
      <c r="C158" s="31">
        <v>1</v>
      </c>
      <c r="D158" s="32">
        <v>6</v>
      </c>
      <c r="E158" s="4" t="s">
        <v>169</v>
      </c>
      <c r="F158" s="18">
        <f>SUM(C157:D158)+C164*2</f>
        <v>15</v>
      </c>
      <c r="G158" s="38"/>
      <c r="H158" s="4" t="s">
        <v>132</v>
      </c>
      <c r="I158" s="31">
        <v>4</v>
      </c>
      <c r="J158" s="32">
        <v>7</v>
      </c>
      <c r="K158" s="4" t="s">
        <v>169</v>
      </c>
      <c r="L158" s="18">
        <f>SUM(I157:J158)+I164*2</f>
        <v>22</v>
      </c>
      <c r="M158" s="38"/>
      <c r="N158" s="4" t="s">
        <v>132</v>
      </c>
      <c r="O158" s="31">
        <v>1</v>
      </c>
      <c r="P158" s="32">
        <v>1</v>
      </c>
      <c r="Q158" s="4" t="s">
        <v>169</v>
      </c>
      <c r="R158" s="18">
        <f>SUM(O157:P158)+O164*2</f>
        <v>6</v>
      </c>
      <c r="S158" s="38"/>
      <c r="T158" s="4" t="s">
        <v>132</v>
      </c>
      <c r="U158" s="31">
        <v>1</v>
      </c>
      <c r="V158" s="32">
        <v>0</v>
      </c>
      <c r="W158" s="4" t="s">
        <v>169</v>
      </c>
      <c r="X158" s="18">
        <f>SUM(U157:V158)+U164*2</f>
        <v>40</v>
      </c>
      <c r="Y158" s="38"/>
    </row>
    <row r="159" spans="2:25" ht="15" customHeight="1" x14ac:dyDescent="0.25">
      <c r="B159" s="2" t="s">
        <v>170</v>
      </c>
      <c r="C159" s="6">
        <f>C156/(C156+D156)*100</f>
        <v>50</v>
      </c>
      <c r="D159" s="7">
        <f>D156/(C156+D156)*100</f>
        <v>50</v>
      </c>
      <c r="E159" s="2" t="s">
        <v>171</v>
      </c>
      <c r="F159" s="12">
        <f>F156/SUM(F156:F158)*100</f>
        <v>33.87096774193548</v>
      </c>
      <c r="G159" s="38"/>
      <c r="H159" s="2" t="s">
        <v>170</v>
      </c>
      <c r="I159" s="6">
        <f>I156/(I156+J156)*100</f>
        <v>60</v>
      </c>
      <c r="J159" s="7">
        <f>J156/(I156+J156)*100</f>
        <v>40</v>
      </c>
      <c r="K159" s="2" t="s">
        <v>171</v>
      </c>
      <c r="L159" s="12">
        <f>L156/SUM(L156:L158)*100</f>
        <v>32.857142857142854</v>
      </c>
      <c r="M159" s="38"/>
      <c r="N159" s="2" t="s">
        <v>170</v>
      </c>
      <c r="O159" s="6">
        <f>O156/(O156+P156)*100</f>
        <v>50</v>
      </c>
      <c r="P159" s="7">
        <f>P156/(O156+P156)*100</f>
        <v>50</v>
      </c>
      <c r="Q159" s="2" t="s">
        <v>171</v>
      </c>
      <c r="R159" s="12">
        <f>R156/SUM(R156:R158)*100</f>
        <v>23.52941176470588</v>
      </c>
      <c r="S159" s="38"/>
      <c r="T159" s="2" t="s">
        <v>170</v>
      </c>
      <c r="U159" s="6">
        <f>U156/(U156+V156)*100</f>
        <v>50</v>
      </c>
      <c r="V159" s="7">
        <f>V156/(U156+V156)*100</f>
        <v>50</v>
      </c>
      <c r="W159" s="2" t="s">
        <v>171</v>
      </c>
      <c r="X159" s="12">
        <f>X156/SUM(X156:X158)*100</f>
        <v>5.8139534883720927</v>
      </c>
      <c r="Y159" s="38"/>
    </row>
    <row r="160" spans="2:25" ht="15" customHeight="1" x14ac:dyDescent="0.25">
      <c r="B160" s="3" t="s">
        <v>172</v>
      </c>
      <c r="C160" s="8">
        <f>C157/(C157+D157)*100</f>
        <v>33.333333333333329</v>
      </c>
      <c r="D160" s="9">
        <f>D157/(C157+D157)*100</f>
        <v>66.666666666666657</v>
      </c>
      <c r="E160" s="3" t="s">
        <v>173</v>
      </c>
      <c r="F160" s="13">
        <f>F157/SUM(F156:F158)*100</f>
        <v>41.935483870967744</v>
      </c>
      <c r="G160" s="38"/>
      <c r="H160" s="3" t="s">
        <v>172</v>
      </c>
      <c r="I160" s="8">
        <f>I157/(I157+J157)*100</f>
        <v>72.727272727272734</v>
      </c>
      <c r="J160" s="9">
        <f>J157/(I157+J157)*100</f>
        <v>27.27272727272727</v>
      </c>
      <c r="K160" s="3" t="s">
        <v>173</v>
      </c>
      <c r="L160" s="13">
        <f>L157/SUM(L156:L158)*100</f>
        <v>35.714285714285715</v>
      </c>
      <c r="M160" s="38"/>
      <c r="N160" s="3" t="s">
        <v>172</v>
      </c>
      <c r="O160" s="8">
        <f>O157/(O157+P157)*100</f>
        <v>75</v>
      </c>
      <c r="P160" s="9">
        <f>P157/(O157+P157)*100</f>
        <v>25</v>
      </c>
      <c r="Q160" s="3" t="s">
        <v>173</v>
      </c>
      <c r="R160" s="13">
        <f>R157/SUM(R156:R158)*100</f>
        <v>58.82352941176471</v>
      </c>
      <c r="S160" s="38"/>
      <c r="T160" s="3" t="s">
        <v>172</v>
      </c>
      <c r="U160" s="8">
        <f>U157/(U157+V157)*100</f>
        <v>60</v>
      </c>
      <c r="V160" s="9">
        <f>V157/(U157+V157)*100</f>
        <v>40</v>
      </c>
      <c r="W160" s="3" t="s">
        <v>173</v>
      </c>
      <c r="X160" s="13">
        <f>X157/SUM(X156:X158)*100</f>
        <v>47.674418604651166</v>
      </c>
      <c r="Y160" s="38"/>
    </row>
    <row r="161" spans="2:25" ht="15" customHeight="1" x14ac:dyDescent="0.25">
      <c r="B161" s="4" t="s">
        <v>174</v>
      </c>
      <c r="C161" s="10">
        <f>C158/(C158+D158)*100</f>
        <v>14.285714285714285</v>
      </c>
      <c r="D161" s="11">
        <f>D158/(C158+D158)*100</f>
        <v>85.714285714285708</v>
      </c>
      <c r="E161" s="4" t="s">
        <v>175</v>
      </c>
      <c r="F161" s="14">
        <f>F158/SUM(F156:F158)*100</f>
        <v>24.193548387096776</v>
      </c>
      <c r="G161" s="38"/>
      <c r="H161" s="4" t="s">
        <v>174</v>
      </c>
      <c r="I161" s="10">
        <f>I158/(I158+J158)*100</f>
        <v>36.363636363636367</v>
      </c>
      <c r="J161" s="11">
        <f>J158/(I158+J158)*100</f>
        <v>63.636363636363633</v>
      </c>
      <c r="K161" s="4" t="s">
        <v>175</v>
      </c>
      <c r="L161" s="14">
        <f>L158/SUM(L156:L158)*100</f>
        <v>31.428571428571427</v>
      </c>
      <c r="M161" s="38"/>
      <c r="N161" s="4" t="s">
        <v>174</v>
      </c>
      <c r="O161" s="10">
        <f>O158/(O158+P158)*100</f>
        <v>50</v>
      </c>
      <c r="P161" s="11">
        <f>P158/(O158+P158)*100</f>
        <v>50</v>
      </c>
      <c r="Q161" s="4" t="s">
        <v>175</v>
      </c>
      <c r="R161" s="14">
        <f>R158/SUM(R156:R158)*100</f>
        <v>17.647058823529413</v>
      </c>
      <c r="S161" s="38"/>
      <c r="T161" s="4" t="s">
        <v>174</v>
      </c>
      <c r="U161" s="10">
        <f>U158/(U158+V158)*100</f>
        <v>100</v>
      </c>
      <c r="V161" s="11">
        <f>V158/(U158+V158)*100</f>
        <v>0</v>
      </c>
      <c r="W161" s="4" t="s">
        <v>175</v>
      </c>
      <c r="X161" s="14">
        <f>X158/SUM(X156:X158)*100</f>
        <v>46.511627906976742</v>
      </c>
      <c r="Y161" s="38"/>
    </row>
    <row r="162" spans="2:25" ht="15" customHeight="1" x14ac:dyDescent="0.25">
      <c r="B162" s="2" t="s">
        <v>176</v>
      </c>
      <c r="C162" s="40">
        <v>3</v>
      </c>
      <c r="D162" s="41"/>
      <c r="E162" s="2" t="s">
        <v>177</v>
      </c>
      <c r="F162" s="12">
        <f>SQRT(5+F156)/SQRT(5+F157)*((5+C156)/(5+D156))</f>
        <v>0.91581093977925099</v>
      </c>
      <c r="G162" s="38"/>
      <c r="H162" s="2" t="s">
        <v>176</v>
      </c>
      <c r="I162" s="40">
        <v>1</v>
      </c>
      <c r="J162" s="41"/>
      <c r="K162" s="2" t="s">
        <v>177</v>
      </c>
      <c r="L162" s="12">
        <f>SQRT(5+L156)/SQRT(5+L157)*((5+I156)/(5+J156))</f>
        <v>1.1807788459858064</v>
      </c>
      <c r="M162" s="38"/>
      <c r="N162" s="2" t="s">
        <v>176</v>
      </c>
      <c r="O162" s="40">
        <v>0</v>
      </c>
      <c r="P162" s="41"/>
      <c r="Q162" s="2" t="s">
        <v>177</v>
      </c>
      <c r="R162" s="12">
        <f>SQRT(5+R156)/SQRT(5+R157)*((5+O156)/(5+P156))</f>
        <v>0.7211102550927978</v>
      </c>
      <c r="S162" s="38"/>
      <c r="T162" s="2" t="s">
        <v>176</v>
      </c>
      <c r="U162" s="40">
        <v>0</v>
      </c>
      <c r="V162" s="41"/>
      <c r="W162" s="2" t="s">
        <v>177</v>
      </c>
      <c r="X162" s="12">
        <f>SQRT(5+X156)/SQRT(5+X157)*((5+U156)/(5+V156))</f>
        <v>0.46625240412015689</v>
      </c>
      <c r="Y162" s="38"/>
    </row>
    <row r="163" spans="2:25" ht="15" customHeight="1" x14ac:dyDescent="0.25">
      <c r="B163" s="3" t="s">
        <v>178</v>
      </c>
      <c r="C163" s="42">
        <v>6</v>
      </c>
      <c r="D163" s="43"/>
      <c r="E163" s="3" t="s">
        <v>179</v>
      </c>
      <c r="F163" s="13">
        <f>SQRT(5+F157)/SQRT(5+F158)*((5+C157)/(5+D157))</f>
        <v>0.96832552428801244</v>
      </c>
      <c r="G163" s="38"/>
      <c r="H163" s="3" t="s">
        <v>178</v>
      </c>
      <c r="I163" s="42">
        <v>2</v>
      </c>
      <c r="J163" s="43"/>
      <c r="K163" s="3" t="s">
        <v>179</v>
      </c>
      <c r="L163" s="13">
        <f>SQRT(5+L157)/SQRT(5+L158)*((5+I157)/(5+J157))</f>
        <v>1.7129003992578722</v>
      </c>
      <c r="M163" s="38"/>
      <c r="N163" s="3" t="s">
        <v>178</v>
      </c>
      <c r="O163" s="42">
        <v>5</v>
      </c>
      <c r="P163" s="43"/>
      <c r="Q163" s="3" t="s">
        <v>179</v>
      </c>
      <c r="R163" s="13">
        <f>SQRT(5+R157)/SQRT(5+R158)*((5+O157)/(5+P157))</f>
        <v>2.0100756305184238</v>
      </c>
      <c r="S163" s="38"/>
      <c r="T163" s="3" t="s">
        <v>178</v>
      </c>
      <c r="U163" s="42">
        <v>11</v>
      </c>
      <c r="V163" s="43"/>
      <c r="W163" s="3" t="s">
        <v>179</v>
      </c>
      <c r="X163" s="13">
        <f>SQRT(5+X157)/SQRT(5+X158)*((5+U157)/(5+V157))</f>
        <v>1.2867909844451115</v>
      </c>
      <c r="Y163" s="38"/>
    </row>
    <row r="164" spans="2:25" ht="15" customHeight="1" x14ac:dyDescent="0.25">
      <c r="B164" s="4" t="s">
        <v>180</v>
      </c>
      <c r="C164" s="44">
        <v>1</v>
      </c>
      <c r="D164" s="45"/>
      <c r="E164" s="4" t="s">
        <v>181</v>
      </c>
      <c r="F164" s="14">
        <f>SQRT(5+F158)/SQRT(5+F156)*((5+C158)/(5+D158))</f>
        <v>0.4783952832583796</v>
      </c>
      <c r="G164" s="38"/>
      <c r="H164" s="4" t="s">
        <v>180</v>
      </c>
      <c r="I164" s="44">
        <v>0</v>
      </c>
      <c r="J164" s="45"/>
      <c r="K164" s="4" t="s">
        <v>181</v>
      </c>
      <c r="L164" s="14">
        <f>SQRT(5+L158)/SQRT(5+L156)*((5+I158)/(5+J158))</f>
        <v>0.73648537954647431</v>
      </c>
      <c r="M164" s="38"/>
      <c r="N164" s="4" t="s">
        <v>180</v>
      </c>
      <c r="O164" s="44">
        <v>0</v>
      </c>
      <c r="P164" s="45"/>
      <c r="Q164" s="4" t="s">
        <v>181</v>
      </c>
      <c r="R164" s="14">
        <f>SQRT(5+R158)/SQRT(5+R156)*((5+O158)/(5+P158))</f>
        <v>0.91986621100779986</v>
      </c>
      <c r="S164" s="38"/>
      <c r="T164" s="4" t="s">
        <v>180</v>
      </c>
      <c r="U164" s="44">
        <v>12</v>
      </c>
      <c r="V164" s="45"/>
      <c r="W164" s="4" t="s">
        <v>181</v>
      </c>
      <c r="X164" s="14">
        <f>SQRT(5+X158)/SQRT(5+X156)*((5+U158)/(5+V158))</f>
        <v>2.545584412271571</v>
      </c>
      <c r="Y164" s="38"/>
    </row>
    <row r="165" spans="2:25" ht="15" customHeight="1" x14ac:dyDescent="0.25">
      <c r="B165" s="2" t="s">
        <v>161</v>
      </c>
      <c r="C165" s="6">
        <f>(100*F162)/(1+F162)</f>
        <v>47.802782663135602</v>
      </c>
      <c r="D165" s="7">
        <f>100-C165</f>
        <v>52.197217336864398</v>
      </c>
      <c r="E165" s="2" t="s">
        <v>130</v>
      </c>
      <c r="F165" s="7">
        <f>(C165+D167)/2</f>
        <v>57.721845553932553</v>
      </c>
      <c r="G165" s="38"/>
      <c r="H165" s="2" t="s">
        <v>161</v>
      </c>
      <c r="I165" s="6">
        <f>(100*L162)/(1+L162)</f>
        <v>54.144822991074243</v>
      </c>
      <c r="J165" s="7">
        <f>100-I165</f>
        <v>45.855177008925757</v>
      </c>
      <c r="K165" s="2" t="s">
        <v>130</v>
      </c>
      <c r="L165" s="7">
        <f>(I165+J167)/2</f>
        <v>55.866204169483346</v>
      </c>
      <c r="M165" s="38"/>
      <c r="N165" s="2" t="s">
        <v>161</v>
      </c>
      <c r="O165" s="6">
        <f>(100*R162)/(1+R162)</f>
        <v>41.897969810999548</v>
      </c>
      <c r="P165" s="7">
        <f>100-O165</f>
        <v>58.102030189000452</v>
      </c>
      <c r="Q165" s="2" t="s">
        <v>130</v>
      </c>
      <c r="R165" s="7">
        <f>(O165+P167)/2</f>
        <v>46.99246632796482</v>
      </c>
      <c r="S165" s="38"/>
      <c r="T165" s="2" t="s">
        <v>161</v>
      </c>
      <c r="U165" s="6">
        <f>(100*X162)/(1+X162)</f>
        <v>31.798918304242275</v>
      </c>
      <c r="V165" s="7">
        <f>100-U165</f>
        <v>68.201081695757722</v>
      </c>
      <c r="W165" s="2" t="s">
        <v>130</v>
      </c>
      <c r="X165" s="7">
        <f>(U165+V167)/2</f>
        <v>30.001506709343502</v>
      </c>
      <c r="Y165" s="38"/>
    </row>
    <row r="166" spans="2:25" ht="15" customHeight="1" x14ac:dyDescent="0.25">
      <c r="B166" s="3" t="s">
        <v>162</v>
      </c>
      <c r="C166" s="8">
        <f>(100*F163)/(1+F163)</f>
        <v>49.195395392653744</v>
      </c>
      <c r="D166" s="9">
        <f t="shared" ref="D166:D167" si="44">100-C166</f>
        <v>50.804604607346256</v>
      </c>
      <c r="E166" s="3" t="s">
        <v>131</v>
      </c>
      <c r="F166" s="9">
        <f>(D165+C166)/2</f>
        <v>50.696306364759067</v>
      </c>
      <c r="G166" s="38"/>
      <c r="H166" s="3" t="s">
        <v>162</v>
      </c>
      <c r="I166" s="8">
        <f>(100*L163)/(1+L163)</f>
        <v>63.139081690077703</v>
      </c>
      <c r="J166" s="9">
        <f t="shared" ref="J166:J167" si="45">100-I166</f>
        <v>36.860918309922297</v>
      </c>
      <c r="K166" s="3" t="s">
        <v>131</v>
      </c>
      <c r="L166" s="9">
        <f>(J165+I166)/2</f>
        <v>54.497129349501733</v>
      </c>
      <c r="M166" s="38"/>
      <c r="N166" s="3" t="s">
        <v>162</v>
      </c>
      <c r="O166" s="8">
        <f>(100*R163)/(1+R163)</f>
        <v>66.77824338161993</v>
      </c>
      <c r="P166" s="9">
        <f t="shared" ref="P166:P167" si="46">100-O166</f>
        <v>33.22175661838007</v>
      </c>
      <c r="Q166" s="3" t="s">
        <v>131</v>
      </c>
      <c r="R166" s="9">
        <f>(P165+O166)/2</f>
        <v>62.440136785310187</v>
      </c>
      <c r="S166" s="38"/>
      <c r="T166" s="3" t="s">
        <v>162</v>
      </c>
      <c r="U166" s="8">
        <f>(100*X163)/(1+X163)</f>
        <v>56.270598983376281</v>
      </c>
      <c r="V166" s="9">
        <f t="shared" ref="V166:V167" si="47">100-U166</f>
        <v>43.729401016623719</v>
      </c>
      <c r="W166" s="3" t="s">
        <v>131</v>
      </c>
      <c r="X166" s="9">
        <f>(V165+U166)/2</f>
        <v>62.235840339567005</v>
      </c>
      <c r="Y166" s="38"/>
    </row>
    <row r="167" spans="2:25" ht="15" customHeight="1" x14ac:dyDescent="0.25">
      <c r="B167" s="4" t="s">
        <v>132</v>
      </c>
      <c r="C167" s="10">
        <f>(100*F164)/(1+F164)</f>
        <v>32.359091555270496</v>
      </c>
      <c r="D167" s="11">
        <f t="shared" si="44"/>
        <v>67.640908444729504</v>
      </c>
      <c r="E167" s="4" t="s">
        <v>133</v>
      </c>
      <c r="F167" s="11">
        <f>(D166+C167)/2</f>
        <v>41.58184808130838</v>
      </c>
      <c r="G167" s="38"/>
      <c r="H167" s="4" t="s">
        <v>132</v>
      </c>
      <c r="I167" s="10">
        <f>(100*L164)/(1+L164)</f>
        <v>42.41241465210755</v>
      </c>
      <c r="J167" s="11">
        <f t="shared" si="45"/>
        <v>57.58758534789245</v>
      </c>
      <c r="K167" s="4" t="s">
        <v>133</v>
      </c>
      <c r="L167" s="11">
        <f>(J166+I167)/2</f>
        <v>39.636666481014927</v>
      </c>
      <c r="M167" s="38"/>
      <c r="N167" s="4" t="s">
        <v>132</v>
      </c>
      <c r="O167" s="10">
        <f>(100*R164)/(1+R164)</f>
        <v>47.913037155069901</v>
      </c>
      <c r="P167" s="11">
        <f t="shared" si="46"/>
        <v>52.086962844930099</v>
      </c>
      <c r="Q167" s="4" t="s">
        <v>133</v>
      </c>
      <c r="R167" s="11">
        <f>(P166+O167)/2</f>
        <v>40.567396886724985</v>
      </c>
      <c r="S167" s="38"/>
      <c r="T167" s="4" t="s">
        <v>132</v>
      </c>
      <c r="U167" s="10">
        <f>(100*X164)/(1+X164)</f>
        <v>71.795904885555274</v>
      </c>
      <c r="V167" s="11">
        <f t="shared" si="47"/>
        <v>28.204095114444726</v>
      </c>
      <c r="W167" s="4" t="s">
        <v>133</v>
      </c>
      <c r="X167" s="11">
        <f>(V166+U167)/2</f>
        <v>57.762652951089493</v>
      </c>
      <c r="Y167" s="38"/>
    </row>
    <row r="168" spans="2:25" ht="15" customHeight="1" x14ac:dyDescent="0.25">
      <c r="B168" s="46" t="s">
        <v>134</v>
      </c>
      <c r="C168" s="49">
        <f>SUM(C156:D158, C162:C164)</f>
        <v>31</v>
      </c>
      <c r="D168" s="50"/>
      <c r="E168" s="5" t="s">
        <v>135</v>
      </c>
      <c r="F168" s="15">
        <f>SQRT(((50-D165)^2+(50-D166)^2+(50-D167)^2)/2)</f>
        <v>12.583258786079801</v>
      </c>
      <c r="G168" s="38"/>
      <c r="H168" s="46" t="s">
        <v>134</v>
      </c>
      <c r="I168" s="49">
        <f>SUM(I156:J158, I162:I164)</f>
        <v>35</v>
      </c>
      <c r="J168" s="50"/>
      <c r="K168" s="5" t="s">
        <v>135</v>
      </c>
      <c r="L168" s="15">
        <f>SQRT(((50-J165)^2+(50-J166)^2+(50-J167)^2)/2)</f>
        <v>11.121746191525522</v>
      </c>
      <c r="M168" s="38"/>
      <c r="N168" s="46" t="s">
        <v>134</v>
      </c>
      <c r="O168" s="49">
        <f>SUM(O156:P158, O162:O164)</f>
        <v>17</v>
      </c>
      <c r="P168" s="50"/>
      <c r="Q168" s="5" t="s">
        <v>135</v>
      </c>
      <c r="R168" s="15">
        <f>SQRT(((50-P165)^2+(50-P166)^2+(50-P167)^2)/2)</f>
        <v>13.257219883378008</v>
      </c>
      <c r="S168" s="38"/>
      <c r="T168" s="46" t="s">
        <v>134</v>
      </c>
      <c r="U168" s="49">
        <f>SUM(U156:V158, U162:U164)</f>
        <v>43</v>
      </c>
      <c r="V168" s="50"/>
      <c r="W168" s="5" t="s">
        <v>135</v>
      </c>
      <c r="X168" s="15">
        <f>SQRT(((50-V165)^2+(50-V166)^2+(50-V167)^2)/2)</f>
        <v>20.562845818200099</v>
      </c>
      <c r="Y168" s="38"/>
    </row>
    <row r="169" spans="2:25" ht="15" customHeight="1" x14ac:dyDescent="0.25">
      <c r="B169" s="47"/>
      <c r="C169" s="51"/>
      <c r="D169" s="52"/>
      <c r="E169" s="5" t="s">
        <v>136</v>
      </c>
      <c r="F169" s="15">
        <f>SQRT(((50-F165)^2+(50-F166)^2+(50-F167)^2)/2)</f>
        <v>8.0924972362850802</v>
      </c>
      <c r="G169" s="38"/>
      <c r="H169" s="47"/>
      <c r="I169" s="51"/>
      <c r="J169" s="52"/>
      <c r="K169" s="5" t="s">
        <v>136</v>
      </c>
      <c r="L169" s="15">
        <f>SQRT(((50-L165)^2+(50-L166)^2+(50-L167)^2)/2)</f>
        <v>9.0009778738183002</v>
      </c>
      <c r="M169" s="38"/>
      <c r="N169" s="47"/>
      <c r="O169" s="51"/>
      <c r="P169" s="52"/>
      <c r="Q169" s="5" t="s">
        <v>136</v>
      </c>
      <c r="R169" s="15">
        <f>SQRT(((50-R165)^2+(50-R166)^2+(50-R167)^2)/2)</f>
        <v>11.242247629327032</v>
      </c>
      <c r="S169" s="38"/>
      <c r="T169" s="47"/>
      <c r="U169" s="51"/>
      <c r="V169" s="52"/>
      <c r="W169" s="5" t="s">
        <v>136</v>
      </c>
      <c r="X169" s="15">
        <f>SQRT(((50-X165)^2+(50-X166)^2+(50-X167)^2)/2)</f>
        <v>17.463022412384213</v>
      </c>
      <c r="Y169" s="38"/>
    </row>
    <row r="170" spans="2:25" ht="15" customHeight="1" x14ac:dyDescent="0.25">
      <c r="B170" s="48"/>
      <c r="C170" s="53"/>
      <c r="D170" s="54"/>
      <c r="E170" s="5" t="s">
        <v>137</v>
      </c>
      <c r="F170" s="15">
        <f>SQRT(((2*F168^2)+(2*F169^2))/4)</f>
        <v>10.578915662692848</v>
      </c>
      <c r="G170" s="38"/>
      <c r="H170" s="48"/>
      <c r="I170" s="53"/>
      <c r="J170" s="54"/>
      <c r="K170" s="5" t="s">
        <v>137</v>
      </c>
      <c r="L170" s="15">
        <f>SQRT(((2*L168^2)+(2*L169^2))/4)</f>
        <v>10.117085574257022</v>
      </c>
      <c r="M170" s="38"/>
      <c r="N170" s="48"/>
      <c r="O170" s="53"/>
      <c r="P170" s="54"/>
      <c r="Q170" s="5" t="s">
        <v>137</v>
      </c>
      <c r="R170" s="15">
        <f>SQRT(((2*R168^2)+(2*R169^2))/4)</f>
        <v>12.291094556534468</v>
      </c>
      <c r="S170" s="38"/>
      <c r="T170" s="48"/>
      <c r="U170" s="53"/>
      <c r="V170" s="54"/>
      <c r="W170" s="5" t="s">
        <v>137</v>
      </c>
      <c r="X170" s="15">
        <f>SQRT(((2*X168^2)+(2*X169^2))/4)</f>
        <v>19.076002986979514</v>
      </c>
      <c r="Y170" s="38"/>
    </row>
    <row r="171" spans="2:25" ht="15" customHeight="1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2:25" ht="15" customHeight="1" x14ac:dyDescent="0.25">
      <c r="B172" s="39" t="s">
        <v>89</v>
      </c>
      <c r="C172" s="39"/>
      <c r="D172" s="39"/>
      <c r="E172" s="39"/>
      <c r="F172" s="39"/>
      <c r="G172" s="38"/>
      <c r="H172" s="39" t="s">
        <v>90</v>
      </c>
      <c r="I172" s="39"/>
      <c r="J172" s="39"/>
      <c r="K172" s="39"/>
      <c r="L172" s="39"/>
      <c r="M172" s="38"/>
      <c r="N172" s="39" t="s">
        <v>91</v>
      </c>
      <c r="O172" s="39"/>
      <c r="P172" s="39"/>
      <c r="Q172" s="39"/>
      <c r="R172" s="39"/>
      <c r="S172" s="38"/>
      <c r="T172" s="39" t="s">
        <v>92</v>
      </c>
      <c r="U172" s="39"/>
      <c r="V172" s="39"/>
      <c r="W172" s="39"/>
      <c r="X172" s="39"/>
      <c r="Y172" s="38"/>
    </row>
    <row r="173" spans="2:25" ht="15" customHeight="1" x14ac:dyDescent="0.25">
      <c r="B173" s="2" t="s">
        <v>161</v>
      </c>
      <c r="C173" s="33">
        <v>0</v>
      </c>
      <c r="D173" s="34">
        <v>4</v>
      </c>
      <c r="E173" s="2" t="s">
        <v>167</v>
      </c>
      <c r="F173" s="16">
        <f>C173+D173+C175+D175+C179*2</f>
        <v>4</v>
      </c>
      <c r="G173" s="38"/>
      <c r="H173" s="2" t="s">
        <v>161</v>
      </c>
      <c r="I173" s="33">
        <v>6</v>
      </c>
      <c r="J173" s="34">
        <v>4</v>
      </c>
      <c r="K173" s="2" t="s">
        <v>167</v>
      </c>
      <c r="L173" s="16">
        <f>I173+J173+I175+J175+I179*2</f>
        <v>33</v>
      </c>
      <c r="M173" s="38"/>
      <c r="N173" s="2" t="s">
        <v>161</v>
      </c>
      <c r="O173" s="33">
        <v>5</v>
      </c>
      <c r="P173" s="34">
        <v>6</v>
      </c>
      <c r="Q173" s="2" t="s">
        <v>167</v>
      </c>
      <c r="R173" s="16">
        <f>O173+P173+O175+P175+O179*2</f>
        <v>34</v>
      </c>
      <c r="S173" s="38"/>
      <c r="T173" s="2" t="s">
        <v>161</v>
      </c>
      <c r="U173" s="33">
        <v>3</v>
      </c>
      <c r="V173" s="34">
        <v>7</v>
      </c>
      <c r="W173" s="2" t="s">
        <v>167</v>
      </c>
      <c r="X173" s="16">
        <f>U173+V173+U175+V175+U179*2</f>
        <v>13</v>
      </c>
      <c r="Y173" s="38"/>
    </row>
    <row r="174" spans="2:25" ht="15" customHeight="1" x14ac:dyDescent="0.25">
      <c r="B174" s="3" t="s">
        <v>162</v>
      </c>
      <c r="C174" s="35">
        <v>2</v>
      </c>
      <c r="D174" s="36">
        <v>2</v>
      </c>
      <c r="E174" s="3" t="s">
        <v>168</v>
      </c>
      <c r="F174" s="17">
        <f>SUM(C173:D174)+C180*2</f>
        <v>24</v>
      </c>
      <c r="G174" s="38"/>
      <c r="H174" s="3" t="s">
        <v>162</v>
      </c>
      <c r="I174" s="35">
        <v>2</v>
      </c>
      <c r="J174" s="36">
        <v>2</v>
      </c>
      <c r="K174" s="3" t="s">
        <v>168</v>
      </c>
      <c r="L174" s="17">
        <f>SUM(I173:J174)+I180*2</f>
        <v>16</v>
      </c>
      <c r="M174" s="38"/>
      <c r="N174" s="3" t="s">
        <v>162</v>
      </c>
      <c r="O174" s="35">
        <v>13</v>
      </c>
      <c r="P174" s="36">
        <v>2</v>
      </c>
      <c r="Q174" s="3" t="s">
        <v>168</v>
      </c>
      <c r="R174" s="17">
        <f>SUM(O173:P174)+O180*2</f>
        <v>32</v>
      </c>
      <c r="S174" s="38"/>
      <c r="T174" s="3" t="s">
        <v>162</v>
      </c>
      <c r="U174" s="35">
        <v>1</v>
      </c>
      <c r="V174" s="36">
        <v>1</v>
      </c>
      <c r="W174" s="3" t="s">
        <v>168</v>
      </c>
      <c r="X174" s="17">
        <f>SUM(U173:V174)+U180*2</f>
        <v>34</v>
      </c>
      <c r="Y174" s="38"/>
    </row>
    <row r="175" spans="2:25" ht="15" customHeight="1" x14ac:dyDescent="0.25">
      <c r="B175" s="4" t="s">
        <v>132</v>
      </c>
      <c r="C175" s="31">
        <v>0</v>
      </c>
      <c r="D175" s="32">
        <v>0</v>
      </c>
      <c r="E175" s="4" t="s">
        <v>169</v>
      </c>
      <c r="F175" s="18">
        <f>SUM(C174:D175)+C181*2</f>
        <v>18</v>
      </c>
      <c r="G175" s="38"/>
      <c r="H175" s="4" t="s">
        <v>132</v>
      </c>
      <c r="I175" s="31">
        <v>9</v>
      </c>
      <c r="J175" s="32">
        <v>10</v>
      </c>
      <c r="K175" s="4" t="s">
        <v>169</v>
      </c>
      <c r="L175" s="18">
        <f>SUM(I174:J175)+I181*2</f>
        <v>29</v>
      </c>
      <c r="M175" s="38"/>
      <c r="N175" s="4" t="s">
        <v>132</v>
      </c>
      <c r="O175" s="31">
        <v>5</v>
      </c>
      <c r="P175" s="32">
        <v>8</v>
      </c>
      <c r="Q175" s="4" t="s">
        <v>169</v>
      </c>
      <c r="R175" s="18">
        <f>SUM(O174:P175)+O181*2</f>
        <v>32</v>
      </c>
      <c r="S175" s="38"/>
      <c r="T175" s="4" t="s">
        <v>132</v>
      </c>
      <c r="U175" s="31">
        <v>0</v>
      </c>
      <c r="V175" s="32">
        <v>1</v>
      </c>
      <c r="W175" s="4" t="s">
        <v>169</v>
      </c>
      <c r="X175" s="18">
        <f>SUM(U174:V175)+U181*2</f>
        <v>3</v>
      </c>
      <c r="Y175" s="38"/>
    </row>
    <row r="176" spans="2:25" ht="15" customHeight="1" x14ac:dyDescent="0.25">
      <c r="B176" s="2" t="s">
        <v>170</v>
      </c>
      <c r="C176" s="6">
        <f>C173/(C173+D173)*100</f>
        <v>0</v>
      </c>
      <c r="D176" s="7">
        <f>D173/(C173+D173)*100</f>
        <v>100</v>
      </c>
      <c r="E176" s="2" t="s">
        <v>171</v>
      </c>
      <c r="F176" s="12">
        <f>F173/SUM(F173:F175)*100</f>
        <v>8.695652173913043</v>
      </c>
      <c r="G176" s="38"/>
      <c r="H176" s="2" t="s">
        <v>170</v>
      </c>
      <c r="I176" s="6">
        <f>I173/(I173+J173)*100</f>
        <v>60</v>
      </c>
      <c r="J176" s="7">
        <f>J173/(I173+J173)*100</f>
        <v>40</v>
      </c>
      <c r="K176" s="2" t="s">
        <v>171</v>
      </c>
      <c r="L176" s="12">
        <f>L173/SUM(L173:L175)*100</f>
        <v>42.307692307692307</v>
      </c>
      <c r="M176" s="38"/>
      <c r="N176" s="2" t="s">
        <v>170</v>
      </c>
      <c r="O176" s="6">
        <f>O173/(O173+P173)*100</f>
        <v>45.454545454545453</v>
      </c>
      <c r="P176" s="7">
        <f>P173/(O173+P173)*100</f>
        <v>54.54545454545454</v>
      </c>
      <c r="Q176" s="2" t="s">
        <v>171</v>
      </c>
      <c r="R176" s="12">
        <f>R173/SUM(R173:R175)*100</f>
        <v>34.693877551020407</v>
      </c>
      <c r="S176" s="38"/>
      <c r="T176" s="2" t="s">
        <v>170</v>
      </c>
      <c r="U176" s="6">
        <f>U173/(U173+V173)*100</f>
        <v>30</v>
      </c>
      <c r="V176" s="7">
        <f>V173/(U173+V173)*100</f>
        <v>70</v>
      </c>
      <c r="W176" s="2" t="s">
        <v>171</v>
      </c>
      <c r="X176" s="12">
        <f>X173/SUM(X173:X175)*100</f>
        <v>26</v>
      </c>
      <c r="Y176" s="38"/>
    </row>
    <row r="177" spans="2:25" ht="15" customHeight="1" x14ac:dyDescent="0.25">
      <c r="B177" s="3" t="s">
        <v>172</v>
      </c>
      <c r="C177" s="8">
        <f>C174/(C174+D174)*100</f>
        <v>50</v>
      </c>
      <c r="D177" s="9">
        <f>D174/(C174+D174)*100</f>
        <v>50</v>
      </c>
      <c r="E177" s="3" t="s">
        <v>173</v>
      </c>
      <c r="F177" s="13">
        <f>F174/SUM(F173:F175)*100</f>
        <v>52.173913043478258</v>
      </c>
      <c r="G177" s="38"/>
      <c r="H177" s="3" t="s">
        <v>172</v>
      </c>
      <c r="I177" s="8">
        <f>I174/(I174+J174)*100</f>
        <v>50</v>
      </c>
      <c r="J177" s="9">
        <f>J174/(I174+J174)*100</f>
        <v>50</v>
      </c>
      <c r="K177" s="3" t="s">
        <v>173</v>
      </c>
      <c r="L177" s="13">
        <f>L174/SUM(L173:L175)*100</f>
        <v>20.512820512820511</v>
      </c>
      <c r="M177" s="38"/>
      <c r="N177" s="3" t="s">
        <v>172</v>
      </c>
      <c r="O177" s="8">
        <f>O174/(O174+P174)*100</f>
        <v>86.666666666666671</v>
      </c>
      <c r="P177" s="9">
        <f>P174/(O174+P174)*100</f>
        <v>13.333333333333334</v>
      </c>
      <c r="Q177" s="3" t="s">
        <v>173</v>
      </c>
      <c r="R177" s="13">
        <f>R174/SUM(R173:R175)*100</f>
        <v>32.653061224489797</v>
      </c>
      <c r="S177" s="38"/>
      <c r="T177" s="3" t="s">
        <v>172</v>
      </c>
      <c r="U177" s="8">
        <f>U174/(U174+V174)*100</f>
        <v>50</v>
      </c>
      <c r="V177" s="9">
        <f>V174/(U174+V174)*100</f>
        <v>50</v>
      </c>
      <c r="W177" s="3" t="s">
        <v>173</v>
      </c>
      <c r="X177" s="13">
        <f>X174/SUM(X173:X175)*100</f>
        <v>68</v>
      </c>
      <c r="Y177" s="38"/>
    </row>
    <row r="178" spans="2:25" ht="15" customHeight="1" x14ac:dyDescent="0.25">
      <c r="B178" s="4" t="s">
        <v>174</v>
      </c>
      <c r="C178" s="10" t="e">
        <f>C175/(C175+D175)*100</f>
        <v>#DIV/0!</v>
      </c>
      <c r="D178" s="11" t="e">
        <f>D175/(C175+D175)*100</f>
        <v>#DIV/0!</v>
      </c>
      <c r="E178" s="4" t="s">
        <v>175</v>
      </c>
      <c r="F178" s="14">
        <f>F175/SUM(F173:F175)*100</f>
        <v>39.130434782608695</v>
      </c>
      <c r="G178" s="38"/>
      <c r="H178" s="4" t="s">
        <v>174</v>
      </c>
      <c r="I178" s="10">
        <f>I175/(I175+J175)*100</f>
        <v>47.368421052631575</v>
      </c>
      <c r="J178" s="11">
        <f>J175/(I175+J175)*100</f>
        <v>52.631578947368418</v>
      </c>
      <c r="K178" s="4" t="s">
        <v>175</v>
      </c>
      <c r="L178" s="14">
        <f>L175/SUM(L173:L175)*100</f>
        <v>37.179487179487182</v>
      </c>
      <c r="M178" s="38"/>
      <c r="N178" s="4" t="s">
        <v>174</v>
      </c>
      <c r="O178" s="10">
        <f>O175/(O175+P175)*100</f>
        <v>38.461538461538467</v>
      </c>
      <c r="P178" s="11">
        <f>P175/(O175+P175)*100</f>
        <v>61.53846153846154</v>
      </c>
      <c r="Q178" s="4" t="s">
        <v>175</v>
      </c>
      <c r="R178" s="14">
        <f>R175/SUM(R173:R175)*100</f>
        <v>32.653061224489797</v>
      </c>
      <c r="S178" s="38"/>
      <c r="T178" s="4" t="s">
        <v>174</v>
      </c>
      <c r="U178" s="10">
        <f>U175/(U175+V175)*100</f>
        <v>0</v>
      </c>
      <c r="V178" s="11">
        <f>V175/(U175+V175)*100</f>
        <v>100</v>
      </c>
      <c r="W178" s="4" t="s">
        <v>175</v>
      </c>
      <c r="X178" s="14">
        <f>X175/SUM(X173:X175)*100</f>
        <v>6</v>
      </c>
      <c r="Y178" s="38"/>
    </row>
    <row r="179" spans="2:25" ht="15" customHeight="1" x14ac:dyDescent="0.25">
      <c r="B179" s="2" t="s">
        <v>176</v>
      </c>
      <c r="C179" s="40">
        <v>0</v>
      </c>
      <c r="D179" s="41"/>
      <c r="E179" s="2" t="s">
        <v>177</v>
      </c>
      <c r="F179" s="12">
        <f>SQRT(5+F173)/SQRT(5+F174)*((5+C173)/(5+D173))</f>
        <v>0.30949223029508643</v>
      </c>
      <c r="G179" s="38"/>
      <c r="H179" s="2" t="s">
        <v>176</v>
      </c>
      <c r="I179" s="40">
        <v>2</v>
      </c>
      <c r="J179" s="41"/>
      <c r="K179" s="2" t="s">
        <v>177</v>
      </c>
      <c r="L179" s="12">
        <f>SQRT(5+L173)/SQRT(5+L174)*((5+I173)/(5+J173))</f>
        <v>1.6441155112177872</v>
      </c>
      <c r="M179" s="38"/>
      <c r="N179" s="2" t="s">
        <v>176</v>
      </c>
      <c r="O179" s="40">
        <v>5</v>
      </c>
      <c r="P179" s="41"/>
      <c r="Q179" s="2" t="s">
        <v>177</v>
      </c>
      <c r="R179" s="12">
        <f>SQRT(5+R173)/SQRT(5+R174)*((5+O173)/(5+P173))</f>
        <v>0.93333758787334542</v>
      </c>
      <c r="S179" s="38"/>
      <c r="T179" s="2" t="s">
        <v>176</v>
      </c>
      <c r="U179" s="40">
        <v>1</v>
      </c>
      <c r="V179" s="41"/>
      <c r="W179" s="2" t="s">
        <v>177</v>
      </c>
      <c r="X179" s="12">
        <f>SQRT(5+X173)/SQRT(5+X174)*((5+U173)/(5+V173))</f>
        <v>0.45291081365783825</v>
      </c>
      <c r="Y179" s="38"/>
    </row>
    <row r="180" spans="2:25" ht="15" customHeight="1" x14ac:dyDescent="0.25">
      <c r="B180" s="3" t="s">
        <v>178</v>
      </c>
      <c r="C180" s="42">
        <v>8</v>
      </c>
      <c r="D180" s="43"/>
      <c r="E180" s="3" t="s">
        <v>179</v>
      </c>
      <c r="F180" s="13">
        <f>SQRT(5+F174)/SQRT(5+F175)*((5+C174)/(5+D174))</f>
        <v>1.1228844843604311</v>
      </c>
      <c r="G180" s="38"/>
      <c r="H180" s="3" t="s">
        <v>178</v>
      </c>
      <c r="I180" s="42">
        <v>1</v>
      </c>
      <c r="J180" s="43"/>
      <c r="K180" s="3" t="s">
        <v>179</v>
      </c>
      <c r="L180" s="13">
        <f>SQRT(5+L174)/SQRT(5+L175)*((5+I174)/(5+J174))</f>
        <v>0.78590524799337569</v>
      </c>
      <c r="M180" s="38"/>
      <c r="N180" s="3" t="s">
        <v>178</v>
      </c>
      <c r="O180" s="42">
        <v>3</v>
      </c>
      <c r="P180" s="43"/>
      <c r="Q180" s="3" t="s">
        <v>179</v>
      </c>
      <c r="R180" s="13">
        <f>SQRT(5+R174)/SQRT(5+R175)*((5+O174)/(5+P174))</f>
        <v>2.5714285714285716</v>
      </c>
      <c r="S180" s="38"/>
      <c r="T180" s="3" t="s">
        <v>178</v>
      </c>
      <c r="U180" s="42">
        <v>11</v>
      </c>
      <c r="V180" s="43"/>
      <c r="W180" s="3" t="s">
        <v>179</v>
      </c>
      <c r="X180" s="13">
        <f>SQRT(5+X174)/SQRT(5+X175)*((5+U174)/(5+V174))</f>
        <v>2.2079402165819615</v>
      </c>
      <c r="Y180" s="38"/>
    </row>
    <row r="181" spans="2:25" ht="15" customHeight="1" x14ac:dyDescent="0.25">
      <c r="B181" s="4" t="s">
        <v>180</v>
      </c>
      <c r="C181" s="44">
        <v>7</v>
      </c>
      <c r="D181" s="45"/>
      <c r="E181" s="4" t="s">
        <v>181</v>
      </c>
      <c r="F181" s="14">
        <f>SQRT(5+F175)/SQRT(5+F173)*((5+C175)/(5+D175))</f>
        <v>1.5986105077709063</v>
      </c>
      <c r="G181" s="38"/>
      <c r="H181" s="4" t="s">
        <v>180</v>
      </c>
      <c r="I181" s="44">
        <v>3</v>
      </c>
      <c r="J181" s="45"/>
      <c r="K181" s="4" t="s">
        <v>181</v>
      </c>
      <c r="L181" s="14">
        <f>SQRT(5+L175)/SQRT(5+L173)*((5+I175)/(5+J175))</f>
        <v>0.88284494939845626</v>
      </c>
      <c r="M181" s="38"/>
      <c r="N181" s="4" t="s">
        <v>180</v>
      </c>
      <c r="O181" s="44">
        <v>2</v>
      </c>
      <c r="P181" s="45"/>
      <c r="Q181" s="4" t="s">
        <v>181</v>
      </c>
      <c r="R181" s="14">
        <f>SQRT(5+R175)/SQRT(5+R173)*((5+O175)/(5+P175))</f>
        <v>0.74924733385493403</v>
      </c>
      <c r="S181" s="38"/>
      <c r="T181" s="4" t="s">
        <v>180</v>
      </c>
      <c r="U181" s="44">
        <v>0</v>
      </c>
      <c r="V181" s="45"/>
      <c r="W181" s="4" t="s">
        <v>181</v>
      </c>
      <c r="X181" s="14">
        <f>SQRT(5+X175)/SQRT(5+X173)*((5+U175)/(5+V175))</f>
        <v>0.55555555555555569</v>
      </c>
      <c r="Y181" s="38"/>
    </row>
    <row r="182" spans="2:25" ht="15" customHeight="1" x14ac:dyDescent="0.25">
      <c r="B182" s="2" t="s">
        <v>161</v>
      </c>
      <c r="C182" s="6">
        <f>(100*F179)/(1+F179)</f>
        <v>23.634522079244729</v>
      </c>
      <c r="D182" s="7">
        <f>100-C182</f>
        <v>76.365477920755268</v>
      </c>
      <c r="E182" s="2" t="s">
        <v>130</v>
      </c>
      <c r="F182" s="7">
        <f>(C182+D184)/2</f>
        <v>31.058313075115784</v>
      </c>
      <c r="G182" s="38"/>
      <c r="H182" s="2" t="s">
        <v>161</v>
      </c>
      <c r="I182" s="6">
        <f>(100*L179)/(1+L179)</f>
        <v>62.180169672714676</v>
      </c>
      <c r="J182" s="7">
        <f>100-I182</f>
        <v>37.819830327285324</v>
      </c>
      <c r="K182" s="2" t="s">
        <v>130</v>
      </c>
      <c r="L182" s="7">
        <f>(I182+J184)/2</f>
        <v>57.645643761150552</v>
      </c>
      <c r="M182" s="38"/>
      <c r="N182" s="2" t="s">
        <v>161</v>
      </c>
      <c r="O182" s="6">
        <f>(100*R179)/(1+R179)</f>
        <v>48.275975894101798</v>
      </c>
      <c r="P182" s="7">
        <f>100-O182</f>
        <v>51.724024105898202</v>
      </c>
      <c r="Q182" s="2" t="s">
        <v>130</v>
      </c>
      <c r="R182" s="7">
        <f>(O182+P184)/2</f>
        <v>52.72171023280201</v>
      </c>
      <c r="S182" s="38"/>
      <c r="T182" s="2" t="s">
        <v>161</v>
      </c>
      <c r="U182" s="6">
        <f>(100*X179)/(1+X179)</f>
        <v>31.172650750502239</v>
      </c>
      <c r="V182" s="7">
        <f>100-U182</f>
        <v>68.827349249497757</v>
      </c>
      <c r="W182" s="2" t="s">
        <v>130</v>
      </c>
      <c r="X182" s="7">
        <f>(U182+V184)/2</f>
        <v>47.72918251810826</v>
      </c>
      <c r="Y182" s="38"/>
    </row>
    <row r="183" spans="2:25" ht="15" customHeight="1" x14ac:dyDescent="0.25">
      <c r="B183" s="3" t="s">
        <v>162</v>
      </c>
      <c r="C183" s="8">
        <f>(100*F180)/(1+F180)</f>
        <v>52.894280995168074</v>
      </c>
      <c r="D183" s="9">
        <f t="shared" ref="D183:D184" si="48">100-C183</f>
        <v>47.105719004831926</v>
      </c>
      <c r="E183" s="3" t="s">
        <v>131</v>
      </c>
      <c r="F183" s="9">
        <f>(D182+C183)/2</f>
        <v>64.629879457961664</v>
      </c>
      <c r="G183" s="38"/>
      <c r="H183" s="3" t="s">
        <v>162</v>
      </c>
      <c r="I183" s="8">
        <f>(100*L180)/(1+L180)</f>
        <v>44.005987936729035</v>
      </c>
      <c r="J183" s="9">
        <f t="shared" ref="J183:J184" si="49">100-I183</f>
        <v>55.994012063270965</v>
      </c>
      <c r="K183" s="3" t="s">
        <v>131</v>
      </c>
      <c r="L183" s="9">
        <f>(J182+I183)/2</f>
        <v>40.912909132007179</v>
      </c>
      <c r="M183" s="38"/>
      <c r="N183" s="3" t="s">
        <v>162</v>
      </c>
      <c r="O183" s="8">
        <f>(100*R180)/(1+R180)</f>
        <v>72</v>
      </c>
      <c r="P183" s="9">
        <f t="shared" ref="P183:P184" si="50">100-O183</f>
        <v>28</v>
      </c>
      <c r="Q183" s="3" t="s">
        <v>131</v>
      </c>
      <c r="R183" s="9">
        <f>(P182+O183)/2</f>
        <v>61.862012052949098</v>
      </c>
      <c r="S183" s="38"/>
      <c r="T183" s="3" t="s">
        <v>162</v>
      </c>
      <c r="U183" s="8">
        <f>(100*X180)/(1+X180)</f>
        <v>68.827349249497757</v>
      </c>
      <c r="V183" s="9">
        <f t="shared" ref="V183:V184" si="51">100-U183</f>
        <v>31.172650750502243</v>
      </c>
      <c r="W183" s="3" t="s">
        <v>131</v>
      </c>
      <c r="X183" s="9">
        <f>(V182+U183)/2</f>
        <v>68.827349249497757</v>
      </c>
      <c r="Y183" s="38"/>
    </row>
    <row r="184" spans="2:25" ht="15" customHeight="1" x14ac:dyDescent="0.25">
      <c r="B184" s="4" t="s">
        <v>132</v>
      </c>
      <c r="C184" s="10">
        <f>(100*F181)/(1+F181)</f>
        <v>61.517895929013157</v>
      </c>
      <c r="D184" s="11">
        <f t="shared" si="48"/>
        <v>38.482104070986843</v>
      </c>
      <c r="E184" s="4" t="s">
        <v>133</v>
      </c>
      <c r="F184" s="11">
        <f>(D183+C184)/2</f>
        <v>54.311807466922545</v>
      </c>
      <c r="G184" s="38"/>
      <c r="H184" s="4" t="s">
        <v>132</v>
      </c>
      <c r="I184" s="10">
        <f>(100*L181)/(1+L181)</f>
        <v>46.888882150413579</v>
      </c>
      <c r="J184" s="11">
        <f t="shared" si="49"/>
        <v>53.111117849586421</v>
      </c>
      <c r="K184" s="4" t="s">
        <v>133</v>
      </c>
      <c r="L184" s="11">
        <f>(J183+I184)/2</f>
        <v>51.441447106842276</v>
      </c>
      <c r="M184" s="38"/>
      <c r="N184" s="4" t="s">
        <v>132</v>
      </c>
      <c r="O184" s="10">
        <f>(100*R181)/(1+R181)</f>
        <v>42.83255542849777</v>
      </c>
      <c r="P184" s="11">
        <f t="shared" si="50"/>
        <v>57.16744457150223</v>
      </c>
      <c r="Q184" s="4" t="s">
        <v>133</v>
      </c>
      <c r="R184" s="11">
        <f>(P183+O184)/2</f>
        <v>35.416277714248885</v>
      </c>
      <c r="S184" s="38"/>
      <c r="T184" s="4" t="s">
        <v>132</v>
      </c>
      <c r="U184" s="10">
        <f>(100*X181)/(1+X181)</f>
        <v>35.714285714285715</v>
      </c>
      <c r="V184" s="11">
        <f t="shared" si="51"/>
        <v>64.285714285714278</v>
      </c>
      <c r="W184" s="4" t="s">
        <v>133</v>
      </c>
      <c r="X184" s="11">
        <f>(V183+U184)/2</f>
        <v>33.443468232393982</v>
      </c>
      <c r="Y184" s="38"/>
    </row>
    <row r="185" spans="2:25" ht="15" customHeight="1" x14ac:dyDescent="0.25">
      <c r="B185" s="46" t="s">
        <v>134</v>
      </c>
      <c r="C185" s="49">
        <f>SUM(C173:D175, C179:C181)</f>
        <v>23</v>
      </c>
      <c r="D185" s="50"/>
      <c r="E185" s="5" t="s">
        <v>135</v>
      </c>
      <c r="F185" s="15">
        <f>SQRT(((50-D182)^2+(50-D183)^2+(50-D184)^2)/2)</f>
        <v>20.447215153907909</v>
      </c>
      <c r="G185" s="38"/>
      <c r="H185" s="46" t="s">
        <v>134</v>
      </c>
      <c r="I185" s="49">
        <f>SUM(I173:J175, I179:I181)</f>
        <v>39</v>
      </c>
      <c r="J185" s="50"/>
      <c r="K185" s="5" t="s">
        <v>135</v>
      </c>
      <c r="L185" s="15">
        <f>SQRT(((50-J182)^2+(50-J183)^2+(50-J184)^2)/2)</f>
        <v>9.8479380619694048</v>
      </c>
      <c r="M185" s="38"/>
      <c r="N185" s="46" t="s">
        <v>134</v>
      </c>
      <c r="O185" s="49">
        <f>SUM(O173:P175, O179:O181)</f>
        <v>49</v>
      </c>
      <c r="P185" s="50"/>
      <c r="Q185" s="5" t="s">
        <v>135</v>
      </c>
      <c r="R185" s="15">
        <f>SQRT(((50-P182)^2+(50-P183)^2+(50-P184)^2)/2)</f>
        <v>16.40647007743096</v>
      </c>
      <c r="S185" s="38"/>
      <c r="T185" s="46" t="s">
        <v>134</v>
      </c>
      <c r="U185" s="49">
        <f>SUM(U173:V175, U179:U181)</f>
        <v>25</v>
      </c>
      <c r="V185" s="50"/>
      <c r="W185" s="5" t="s">
        <v>135</v>
      </c>
      <c r="X185" s="15">
        <f>SQRT(((50-V182)^2+(50-V183)^2+(50-V184)^2)/2)</f>
        <v>21.366092204450823</v>
      </c>
      <c r="Y185" s="38"/>
    </row>
    <row r="186" spans="2:25" ht="15" customHeight="1" x14ac:dyDescent="0.25">
      <c r="B186" s="47"/>
      <c r="C186" s="51"/>
      <c r="D186" s="52"/>
      <c r="E186" s="5" t="s">
        <v>136</v>
      </c>
      <c r="F186" s="15">
        <f>SQRT(((50-F182)^2+(50-F183)^2+(50-F184)^2)/2)</f>
        <v>17.196112353474366</v>
      </c>
      <c r="G186" s="38"/>
      <c r="H186" s="47"/>
      <c r="I186" s="51"/>
      <c r="J186" s="52"/>
      <c r="K186" s="5" t="s">
        <v>136</v>
      </c>
      <c r="L186" s="15">
        <f>SQRT(((50-L182)^2+(50-L183)^2+(50-L184)^2)/2)</f>
        <v>8.4589851261071161</v>
      </c>
      <c r="M186" s="38"/>
      <c r="N186" s="47"/>
      <c r="O186" s="51"/>
      <c r="P186" s="52"/>
      <c r="Q186" s="5" t="s">
        <v>136</v>
      </c>
      <c r="R186" s="15">
        <f>SQRT(((50-R182)^2+(50-R183)^2+(50-R184)^2)/2)</f>
        <v>13.431306567932298</v>
      </c>
      <c r="S186" s="38"/>
      <c r="T186" s="47"/>
      <c r="U186" s="51"/>
      <c r="V186" s="52"/>
      <c r="W186" s="5" t="s">
        <v>136</v>
      </c>
      <c r="X186" s="15">
        <f>SQRT(((50-X182)^2+(50-X183)^2+(50-X184)^2)/2)</f>
        <v>17.800904976578806</v>
      </c>
      <c r="Y186" s="38"/>
    </row>
    <row r="187" spans="2:25" ht="15" customHeight="1" x14ac:dyDescent="0.25">
      <c r="B187" s="48"/>
      <c r="C187" s="53"/>
      <c r="D187" s="54"/>
      <c r="E187" s="5" t="s">
        <v>137</v>
      </c>
      <c r="F187" s="15">
        <f>SQRT(((2*F185^2)+(2*F186^2))/4)</f>
        <v>18.891729508220191</v>
      </c>
      <c r="G187" s="38"/>
      <c r="H187" s="48"/>
      <c r="I187" s="53"/>
      <c r="J187" s="54"/>
      <c r="K187" s="5" t="s">
        <v>137</v>
      </c>
      <c r="L187" s="15">
        <f>SQRT(((2*L185^2)+(2*L186^2))/4)</f>
        <v>9.1797688815156757</v>
      </c>
      <c r="M187" s="38"/>
      <c r="N187" s="48"/>
      <c r="O187" s="53"/>
      <c r="P187" s="54"/>
      <c r="Q187" s="5" t="s">
        <v>137</v>
      </c>
      <c r="R187" s="15">
        <f>SQRT(((2*R185^2)+(2*R186^2))/4)</f>
        <v>14.992869247135765</v>
      </c>
      <c r="S187" s="38"/>
      <c r="T187" s="48"/>
      <c r="U187" s="53"/>
      <c r="V187" s="54"/>
      <c r="W187" s="5" t="s">
        <v>137</v>
      </c>
      <c r="X187" s="15">
        <f>SQRT(((2*X185^2)+(2*X186^2))/4)</f>
        <v>19.664461778475939</v>
      </c>
      <c r="Y187" s="38"/>
    </row>
    <row r="188" spans="2:25" ht="15" customHeight="1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2:25" ht="15" customHeight="1" x14ac:dyDescent="0.25">
      <c r="B189" s="39">
        <v>815</v>
      </c>
      <c r="C189" s="39"/>
      <c r="D189" s="39"/>
      <c r="E189" s="39"/>
      <c r="F189" s="39"/>
      <c r="G189" s="38"/>
      <c r="H189" s="39" t="s">
        <v>94</v>
      </c>
      <c r="I189" s="39"/>
      <c r="J189" s="39"/>
      <c r="K189" s="39"/>
      <c r="L189" s="39"/>
      <c r="M189" s="38"/>
      <c r="N189" s="39" t="s">
        <v>95</v>
      </c>
      <c r="O189" s="39"/>
      <c r="P189" s="39"/>
      <c r="Q189" s="39"/>
      <c r="R189" s="39"/>
      <c r="S189" s="38"/>
      <c r="T189" s="39" t="s">
        <v>99</v>
      </c>
      <c r="U189" s="39"/>
      <c r="V189" s="39"/>
      <c r="W189" s="39"/>
      <c r="X189" s="39"/>
      <c r="Y189" s="38"/>
    </row>
    <row r="190" spans="2:25" ht="15" customHeight="1" x14ac:dyDescent="0.25">
      <c r="B190" s="2" t="s">
        <v>161</v>
      </c>
      <c r="C190" s="33">
        <v>4</v>
      </c>
      <c r="D190" s="34">
        <v>1</v>
      </c>
      <c r="E190" s="2" t="s">
        <v>167</v>
      </c>
      <c r="F190" s="16">
        <f>C190+D190+C192+D192+C196*2</f>
        <v>21</v>
      </c>
      <c r="G190" s="38"/>
      <c r="H190" s="2" t="s">
        <v>161</v>
      </c>
      <c r="I190" s="33">
        <v>5</v>
      </c>
      <c r="J190" s="34">
        <v>2</v>
      </c>
      <c r="K190" s="2" t="s">
        <v>167</v>
      </c>
      <c r="L190" s="16">
        <f>I190+J190+I192+J192+I196*2</f>
        <v>31</v>
      </c>
      <c r="M190" s="38"/>
      <c r="N190" s="2" t="s">
        <v>161</v>
      </c>
      <c r="O190" s="33">
        <v>6</v>
      </c>
      <c r="P190" s="34">
        <v>6</v>
      </c>
      <c r="Q190" s="2" t="s">
        <v>167</v>
      </c>
      <c r="R190" s="16">
        <f>O190+P190+O192+P192+O196*2</f>
        <v>16</v>
      </c>
      <c r="S190" s="38"/>
      <c r="T190" s="2" t="s">
        <v>161</v>
      </c>
      <c r="U190" s="33">
        <v>0</v>
      </c>
      <c r="V190" s="34">
        <v>3</v>
      </c>
      <c r="W190" s="2" t="s">
        <v>167</v>
      </c>
      <c r="X190" s="16">
        <f>U190+V190+U192+V192+U196*2</f>
        <v>5</v>
      </c>
      <c r="Y190" s="38"/>
    </row>
    <row r="191" spans="2:25" ht="15" customHeight="1" x14ac:dyDescent="0.25">
      <c r="B191" s="3" t="s">
        <v>162</v>
      </c>
      <c r="C191" s="35">
        <v>4</v>
      </c>
      <c r="D191" s="36">
        <v>2</v>
      </c>
      <c r="E191" s="3" t="s">
        <v>168</v>
      </c>
      <c r="F191" s="17">
        <f>SUM(C190:D191)+C197*2</f>
        <v>17</v>
      </c>
      <c r="G191" s="38"/>
      <c r="H191" s="3" t="s">
        <v>162</v>
      </c>
      <c r="I191" s="35">
        <v>1</v>
      </c>
      <c r="J191" s="36">
        <v>4</v>
      </c>
      <c r="K191" s="3" t="s">
        <v>168</v>
      </c>
      <c r="L191" s="17">
        <f>SUM(I190:J191)+I197*2</f>
        <v>14</v>
      </c>
      <c r="M191" s="38"/>
      <c r="N191" s="3" t="s">
        <v>162</v>
      </c>
      <c r="O191" s="35">
        <v>3</v>
      </c>
      <c r="P191" s="36">
        <v>3</v>
      </c>
      <c r="Q191" s="3" t="s">
        <v>168</v>
      </c>
      <c r="R191" s="17">
        <f>SUM(O190:P191)+O197*2</f>
        <v>20</v>
      </c>
      <c r="S191" s="38"/>
      <c r="T191" s="3" t="s">
        <v>162</v>
      </c>
      <c r="U191" s="35">
        <v>2</v>
      </c>
      <c r="V191" s="36">
        <v>2</v>
      </c>
      <c r="W191" s="3" t="s">
        <v>168</v>
      </c>
      <c r="X191" s="17">
        <f>SUM(U190:V191)+U197*2</f>
        <v>25</v>
      </c>
      <c r="Y191" s="38"/>
    </row>
    <row r="192" spans="2:25" ht="15" customHeight="1" x14ac:dyDescent="0.25">
      <c r="B192" s="4" t="s">
        <v>132</v>
      </c>
      <c r="C192" s="31">
        <v>6</v>
      </c>
      <c r="D192" s="32">
        <v>6</v>
      </c>
      <c r="E192" s="4" t="s">
        <v>169</v>
      </c>
      <c r="F192" s="18">
        <f>SUM(C191:D192)+C198*2</f>
        <v>20</v>
      </c>
      <c r="G192" s="38"/>
      <c r="H192" s="4" t="s">
        <v>132</v>
      </c>
      <c r="I192" s="31">
        <v>7</v>
      </c>
      <c r="J192" s="32">
        <v>3</v>
      </c>
      <c r="K192" s="4" t="s">
        <v>169</v>
      </c>
      <c r="L192" s="18">
        <f>SUM(I191:J192)+I198*2</f>
        <v>15</v>
      </c>
      <c r="M192" s="38"/>
      <c r="N192" s="4" t="s">
        <v>132</v>
      </c>
      <c r="O192" s="31">
        <v>1</v>
      </c>
      <c r="P192" s="32">
        <v>1</v>
      </c>
      <c r="Q192" s="4" t="s">
        <v>169</v>
      </c>
      <c r="R192" s="18">
        <f>SUM(O191:P192)+O198*2</f>
        <v>8</v>
      </c>
      <c r="S192" s="38"/>
      <c r="T192" s="4" t="s">
        <v>132</v>
      </c>
      <c r="U192" s="31">
        <v>2</v>
      </c>
      <c r="V192" s="32">
        <v>0</v>
      </c>
      <c r="W192" s="4" t="s">
        <v>169</v>
      </c>
      <c r="X192" s="18">
        <f>SUM(U191:V192)+U198*2</f>
        <v>8</v>
      </c>
      <c r="Y192" s="38"/>
    </row>
    <row r="193" spans="2:25" ht="15" customHeight="1" x14ac:dyDescent="0.25">
      <c r="B193" s="2" t="s">
        <v>170</v>
      </c>
      <c r="C193" s="6">
        <f>C190/(C190+D190)*100</f>
        <v>80</v>
      </c>
      <c r="D193" s="7">
        <f>D190/(C190+D190)*100</f>
        <v>20</v>
      </c>
      <c r="E193" s="2" t="s">
        <v>171</v>
      </c>
      <c r="F193" s="12">
        <f>F190/SUM(F190:F192)*100</f>
        <v>36.206896551724135</v>
      </c>
      <c r="G193" s="38"/>
      <c r="H193" s="2" t="s">
        <v>170</v>
      </c>
      <c r="I193" s="6">
        <f>I190/(I190+J190)*100</f>
        <v>71.428571428571431</v>
      </c>
      <c r="J193" s="7">
        <f>J190/(I190+J190)*100</f>
        <v>28.571428571428569</v>
      </c>
      <c r="K193" s="2" t="s">
        <v>171</v>
      </c>
      <c r="L193" s="12">
        <f>L190/SUM(L190:L192)*100</f>
        <v>51.666666666666671</v>
      </c>
      <c r="M193" s="38"/>
      <c r="N193" s="2" t="s">
        <v>170</v>
      </c>
      <c r="O193" s="6">
        <f>O190/(O190+P190)*100</f>
        <v>50</v>
      </c>
      <c r="P193" s="7">
        <f>P190/(O190+P190)*100</f>
        <v>50</v>
      </c>
      <c r="Q193" s="2" t="s">
        <v>171</v>
      </c>
      <c r="R193" s="12">
        <f>R190/SUM(R190:R192)*100</f>
        <v>36.363636363636367</v>
      </c>
      <c r="S193" s="38"/>
      <c r="T193" s="2" t="s">
        <v>170</v>
      </c>
      <c r="U193" s="6">
        <f>U190/(U190+V190)*100</f>
        <v>0</v>
      </c>
      <c r="V193" s="7">
        <f>V190/(U190+V190)*100</f>
        <v>100</v>
      </c>
      <c r="W193" s="2" t="s">
        <v>171</v>
      </c>
      <c r="X193" s="12">
        <f>X190/SUM(X190:X192)*100</f>
        <v>13.157894736842104</v>
      </c>
      <c r="Y193" s="38"/>
    </row>
    <row r="194" spans="2:25" ht="15" customHeight="1" x14ac:dyDescent="0.25">
      <c r="B194" s="3" t="s">
        <v>172</v>
      </c>
      <c r="C194" s="8">
        <f>C191/(C191+D191)*100</f>
        <v>66.666666666666657</v>
      </c>
      <c r="D194" s="9">
        <f>D191/(C191+D191)*100</f>
        <v>33.333333333333329</v>
      </c>
      <c r="E194" s="3" t="s">
        <v>173</v>
      </c>
      <c r="F194" s="13">
        <f>F191/SUM(F190:F192)*100</f>
        <v>29.310344827586203</v>
      </c>
      <c r="G194" s="38"/>
      <c r="H194" s="3" t="s">
        <v>172</v>
      </c>
      <c r="I194" s="8">
        <f>I191/(I191+J191)*100</f>
        <v>20</v>
      </c>
      <c r="J194" s="9">
        <f>J191/(I191+J191)*100</f>
        <v>80</v>
      </c>
      <c r="K194" s="3" t="s">
        <v>173</v>
      </c>
      <c r="L194" s="13">
        <f>L191/SUM(L190:L192)*100</f>
        <v>23.333333333333332</v>
      </c>
      <c r="M194" s="38"/>
      <c r="N194" s="3" t="s">
        <v>172</v>
      </c>
      <c r="O194" s="8">
        <f>O191/(O191+P191)*100</f>
        <v>50</v>
      </c>
      <c r="P194" s="9">
        <f>P191/(O191+P191)*100</f>
        <v>50</v>
      </c>
      <c r="Q194" s="3" t="s">
        <v>173</v>
      </c>
      <c r="R194" s="13">
        <f>R191/SUM(R190:R192)*100</f>
        <v>45.454545454545453</v>
      </c>
      <c r="S194" s="38"/>
      <c r="T194" s="3" t="s">
        <v>172</v>
      </c>
      <c r="U194" s="8">
        <f>U191/(U191+V191)*100</f>
        <v>50</v>
      </c>
      <c r="V194" s="9">
        <f>V191/(U191+V191)*100</f>
        <v>50</v>
      </c>
      <c r="W194" s="3" t="s">
        <v>173</v>
      </c>
      <c r="X194" s="13">
        <f>X191/SUM(X190:X192)*100</f>
        <v>65.789473684210535</v>
      </c>
      <c r="Y194" s="38"/>
    </row>
    <row r="195" spans="2:25" ht="15" customHeight="1" x14ac:dyDescent="0.25">
      <c r="B195" s="4" t="s">
        <v>174</v>
      </c>
      <c r="C195" s="10">
        <f>C192/(C192+D192)*100</f>
        <v>50</v>
      </c>
      <c r="D195" s="11">
        <f>D192/(C192+D192)*100</f>
        <v>50</v>
      </c>
      <c r="E195" s="4" t="s">
        <v>175</v>
      </c>
      <c r="F195" s="14">
        <f>F192/SUM(F190:F192)*100</f>
        <v>34.482758620689658</v>
      </c>
      <c r="G195" s="38"/>
      <c r="H195" s="4" t="s">
        <v>174</v>
      </c>
      <c r="I195" s="10">
        <f>I192/(I192+J192)*100</f>
        <v>70</v>
      </c>
      <c r="J195" s="11">
        <f>J192/(I192+J192)*100</f>
        <v>30</v>
      </c>
      <c r="K195" s="4" t="s">
        <v>175</v>
      </c>
      <c r="L195" s="14">
        <f>L192/SUM(L190:L192)*100</f>
        <v>25</v>
      </c>
      <c r="M195" s="38"/>
      <c r="N195" s="4" t="s">
        <v>174</v>
      </c>
      <c r="O195" s="10">
        <f>O192/(O192+P192)*100</f>
        <v>50</v>
      </c>
      <c r="P195" s="11">
        <f>P192/(O192+P192)*100</f>
        <v>50</v>
      </c>
      <c r="Q195" s="4" t="s">
        <v>175</v>
      </c>
      <c r="R195" s="14">
        <f>R192/SUM(R190:R192)*100</f>
        <v>18.181818181818183</v>
      </c>
      <c r="S195" s="38"/>
      <c r="T195" s="4" t="s">
        <v>174</v>
      </c>
      <c r="U195" s="10">
        <f>U192/(U192+V192)*100</f>
        <v>100</v>
      </c>
      <c r="V195" s="11">
        <f>V192/(U192+V192)*100</f>
        <v>0</v>
      </c>
      <c r="W195" s="4" t="s">
        <v>175</v>
      </c>
      <c r="X195" s="14">
        <f>X192/SUM(X190:X192)*100</f>
        <v>21.052631578947366</v>
      </c>
      <c r="Y195" s="38"/>
    </row>
    <row r="196" spans="2:25" ht="15" customHeight="1" x14ac:dyDescent="0.25">
      <c r="B196" s="2" t="s">
        <v>176</v>
      </c>
      <c r="C196" s="40">
        <v>2</v>
      </c>
      <c r="D196" s="41"/>
      <c r="E196" s="2" t="s">
        <v>177</v>
      </c>
      <c r="F196" s="12">
        <f>SQRT(5+F190)/SQRT(5+F191)*((5+C190)/(5+D190))</f>
        <v>1.6306719195138268</v>
      </c>
      <c r="G196" s="38"/>
      <c r="H196" s="2" t="s">
        <v>176</v>
      </c>
      <c r="I196" s="40">
        <v>7</v>
      </c>
      <c r="J196" s="41"/>
      <c r="K196" s="2" t="s">
        <v>177</v>
      </c>
      <c r="L196" s="12">
        <f>SQRT(5+L190)/SQRT(5+L191)*((5+I190)/(5+J190))</f>
        <v>1.9664205760333862</v>
      </c>
      <c r="M196" s="38"/>
      <c r="N196" s="2" t="s">
        <v>176</v>
      </c>
      <c r="O196" s="40">
        <v>1</v>
      </c>
      <c r="P196" s="41"/>
      <c r="Q196" s="2" t="s">
        <v>177</v>
      </c>
      <c r="R196" s="12">
        <f>SQRT(5+R190)/SQRT(5+R191)*((5+O190)/(5+P190))</f>
        <v>0.91651513899116799</v>
      </c>
      <c r="S196" s="38"/>
      <c r="T196" s="2" t="s">
        <v>176</v>
      </c>
      <c r="U196" s="40">
        <v>0</v>
      </c>
      <c r="V196" s="41"/>
      <c r="W196" s="2" t="s">
        <v>177</v>
      </c>
      <c r="X196" s="12">
        <f>SQRT(5+X190)/SQRT(5+X191)*((5+U190)/(5+V190))</f>
        <v>0.36084391824351614</v>
      </c>
      <c r="Y196" s="38"/>
    </row>
    <row r="197" spans="2:25" ht="15" customHeight="1" x14ac:dyDescent="0.25">
      <c r="B197" s="3" t="s">
        <v>178</v>
      </c>
      <c r="C197" s="42">
        <v>3</v>
      </c>
      <c r="D197" s="43"/>
      <c r="E197" s="3" t="s">
        <v>179</v>
      </c>
      <c r="F197" s="13">
        <f>SQRT(5+F191)/SQRT(5+F192)*((5+C191)/(5+D191))</f>
        <v>1.2061069096688821</v>
      </c>
      <c r="G197" s="38"/>
      <c r="H197" s="3" t="s">
        <v>178</v>
      </c>
      <c r="I197" s="42">
        <v>1</v>
      </c>
      <c r="J197" s="43"/>
      <c r="K197" s="3" t="s">
        <v>179</v>
      </c>
      <c r="L197" s="13">
        <f>SQRT(5+L191)/SQRT(5+L192)*((5+I191)/(5+J191))</f>
        <v>0.64978628965393093</v>
      </c>
      <c r="M197" s="38"/>
      <c r="N197" s="3" t="s">
        <v>178</v>
      </c>
      <c r="O197" s="42">
        <v>1</v>
      </c>
      <c r="P197" s="43"/>
      <c r="Q197" s="3" t="s">
        <v>179</v>
      </c>
      <c r="R197" s="13">
        <f>SQRT(5+R191)/SQRT(5+R192)*((5+O191)/(5+P191))</f>
        <v>1.386750490563073</v>
      </c>
      <c r="S197" s="38"/>
      <c r="T197" s="3" t="s">
        <v>178</v>
      </c>
      <c r="U197" s="42">
        <v>9</v>
      </c>
      <c r="V197" s="43"/>
      <c r="W197" s="3" t="s">
        <v>179</v>
      </c>
      <c r="X197" s="13">
        <f>SQRT(5+X191)/SQRT(5+X192)*((5+U191)/(5+V191))</f>
        <v>1.5191090506255001</v>
      </c>
      <c r="Y197" s="38"/>
    </row>
    <row r="198" spans="2:25" ht="15" customHeight="1" x14ac:dyDescent="0.25">
      <c r="B198" s="4" t="s">
        <v>180</v>
      </c>
      <c r="C198" s="44">
        <v>1</v>
      </c>
      <c r="D198" s="45"/>
      <c r="E198" s="4" t="s">
        <v>181</v>
      </c>
      <c r="F198" s="14">
        <f>SQRT(5+F192)/SQRT(5+F190)*((5+C192)/(5+D192))</f>
        <v>0.98058067569092022</v>
      </c>
      <c r="G198" s="38"/>
      <c r="H198" s="4" t="s">
        <v>180</v>
      </c>
      <c r="I198" s="44">
        <v>0</v>
      </c>
      <c r="J198" s="45"/>
      <c r="K198" s="4" t="s">
        <v>181</v>
      </c>
      <c r="L198" s="14">
        <f>SQRT(5+L192)/SQRT(5+L190)*((5+I192)/(5+J192))</f>
        <v>1.1180339887498949</v>
      </c>
      <c r="M198" s="38"/>
      <c r="N198" s="4" t="s">
        <v>180</v>
      </c>
      <c r="O198" s="44">
        <v>0</v>
      </c>
      <c r="P198" s="45"/>
      <c r="Q198" s="4" t="s">
        <v>181</v>
      </c>
      <c r="R198" s="14">
        <f>SQRT(5+R192)/SQRT(5+R190)*((5+O192)/(5+P192))</f>
        <v>0.78679579246944309</v>
      </c>
      <c r="S198" s="38"/>
      <c r="T198" s="4" t="s">
        <v>180</v>
      </c>
      <c r="U198" s="44">
        <v>1</v>
      </c>
      <c r="V198" s="45"/>
      <c r="W198" s="4" t="s">
        <v>181</v>
      </c>
      <c r="X198" s="14">
        <f>SQRT(5+X192)/SQRT(5+X190)*((5+U192)/(5+V192))</f>
        <v>1.5962455951387928</v>
      </c>
      <c r="Y198" s="38"/>
    </row>
    <row r="199" spans="2:25" ht="15" customHeight="1" x14ac:dyDescent="0.25">
      <c r="B199" s="2" t="s">
        <v>161</v>
      </c>
      <c r="C199" s="6">
        <f>(100*F196)/(1+F196)</f>
        <v>61.986898001906312</v>
      </c>
      <c r="D199" s="7">
        <f>100-C199</f>
        <v>38.013101998093688</v>
      </c>
      <c r="E199" s="2" t="s">
        <v>130</v>
      </c>
      <c r="F199" s="7">
        <f>(C199+D201)/2</f>
        <v>56.238570602756951</v>
      </c>
      <c r="G199" s="38"/>
      <c r="H199" s="2" t="s">
        <v>161</v>
      </c>
      <c r="I199" s="6">
        <f>(100*L196)/(1+L196)</f>
        <v>66.289338468074831</v>
      </c>
      <c r="J199" s="7">
        <f>100-I199</f>
        <v>33.710661531925169</v>
      </c>
      <c r="K199" s="2" t="s">
        <v>130</v>
      </c>
      <c r="L199" s="7">
        <f>(I199+J201)/2</f>
        <v>56.751466984016389</v>
      </c>
      <c r="M199" s="38"/>
      <c r="N199" s="2" t="s">
        <v>161</v>
      </c>
      <c r="O199" s="6">
        <f>(100*R196)/(1+R196)</f>
        <v>47.821961869479999</v>
      </c>
      <c r="P199" s="7">
        <f>100-O199</f>
        <v>52.178038130520001</v>
      </c>
      <c r="Q199" s="2" t="s">
        <v>130</v>
      </c>
      <c r="R199" s="7">
        <f>(O199+P201)/2</f>
        <v>51.894033173125585</v>
      </c>
      <c r="S199" s="38"/>
      <c r="T199" s="2" t="s">
        <v>161</v>
      </c>
      <c r="U199" s="6">
        <f>(100*X196)/(1+X196)</f>
        <v>26.516187007637782</v>
      </c>
      <c r="V199" s="7">
        <f>100-U199</f>
        <v>73.483812992362218</v>
      </c>
      <c r="W199" s="2" t="s">
        <v>130</v>
      </c>
      <c r="X199" s="7">
        <f>(U199+V201)/2</f>
        <v>32.516672158172682</v>
      </c>
      <c r="Y199" s="38"/>
    </row>
    <row r="200" spans="2:25" ht="15" customHeight="1" x14ac:dyDescent="0.25">
      <c r="B200" s="3" t="s">
        <v>162</v>
      </c>
      <c r="C200" s="8">
        <f>(100*F197)/(1+F197)</f>
        <v>54.671281087184866</v>
      </c>
      <c r="D200" s="9">
        <f t="shared" ref="D200:D201" si="52">100-C200</f>
        <v>45.328718912815134</v>
      </c>
      <c r="E200" s="3" t="s">
        <v>131</v>
      </c>
      <c r="F200" s="9">
        <f>(D199+C200)/2</f>
        <v>46.342191542639277</v>
      </c>
      <c r="G200" s="38"/>
      <c r="H200" s="3" t="s">
        <v>162</v>
      </c>
      <c r="I200" s="8">
        <f>(100*L197)/(1+L197)</f>
        <v>39.386088593949587</v>
      </c>
      <c r="J200" s="9">
        <f t="shared" ref="J200:J201" si="53">100-I200</f>
        <v>60.613911406050413</v>
      </c>
      <c r="K200" s="3" t="s">
        <v>131</v>
      </c>
      <c r="L200" s="9">
        <f>(J199+I200)/2</f>
        <v>36.548375062937382</v>
      </c>
      <c r="M200" s="38"/>
      <c r="N200" s="3" t="s">
        <v>162</v>
      </c>
      <c r="O200" s="8">
        <f>(100*R197)/(1+R197)</f>
        <v>58.102030189000452</v>
      </c>
      <c r="P200" s="9">
        <f t="shared" ref="P200:P201" si="54">100-O200</f>
        <v>41.897969810999548</v>
      </c>
      <c r="Q200" s="3" t="s">
        <v>131</v>
      </c>
      <c r="R200" s="9">
        <f>(P199+O200)/2</f>
        <v>55.140034159760226</v>
      </c>
      <c r="S200" s="38"/>
      <c r="T200" s="3" t="s">
        <v>162</v>
      </c>
      <c r="U200" s="8">
        <f>(100*X197)/(1+X197)</f>
        <v>60.303425540402948</v>
      </c>
      <c r="V200" s="9">
        <f t="shared" ref="V200:V201" si="55">100-U200</f>
        <v>39.696574459597052</v>
      </c>
      <c r="W200" s="3" t="s">
        <v>131</v>
      </c>
      <c r="X200" s="9">
        <f>(V199+U200)/2</f>
        <v>66.893619266382586</v>
      </c>
      <c r="Y200" s="38"/>
    </row>
    <row r="201" spans="2:25" ht="15" customHeight="1" x14ac:dyDescent="0.25">
      <c r="B201" s="4" t="s">
        <v>132</v>
      </c>
      <c r="C201" s="10">
        <f>(100*F198)/(1+F198)</f>
        <v>49.509756796392409</v>
      </c>
      <c r="D201" s="11">
        <f t="shared" si="52"/>
        <v>50.490243203607591</v>
      </c>
      <c r="E201" s="4" t="s">
        <v>133</v>
      </c>
      <c r="F201" s="11">
        <f>(D200+C201)/2</f>
        <v>47.419237854603772</v>
      </c>
      <c r="G201" s="38"/>
      <c r="H201" s="4" t="s">
        <v>132</v>
      </c>
      <c r="I201" s="10">
        <f>(100*L198)/(1+L198)</f>
        <v>52.78640450004206</v>
      </c>
      <c r="J201" s="11">
        <f t="shared" si="53"/>
        <v>47.21359549995794</v>
      </c>
      <c r="K201" s="4" t="s">
        <v>133</v>
      </c>
      <c r="L201" s="11">
        <f>(J200+I201)/2</f>
        <v>56.700157953046237</v>
      </c>
      <c r="M201" s="38"/>
      <c r="N201" s="4" t="s">
        <v>132</v>
      </c>
      <c r="O201" s="10">
        <f>(100*R198)/(1+R198)</f>
        <v>44.033895523228828</v>
      </c>
      <c r="P201" s="11">
        <f t="shared" si="54"/>
        <v>55.966104476771172</v>
      </c>
      <c r="Q201" s="4" t="s">
        <v>133</v>
      </c>
      <c r="R201" s="11">
        <f>(P200+O201)/2</f>
        <v>42.965932667114188</v>
      </c>
      <c r="S201" s="38"/>
      <c r="T201" s="4" t="s">
        <v>132</v>
      </c>
      <c r="U201" s="10">
        <f>(100*X198)/(1+X198)</f>
        <v>61.482842691292426</v>
      </c>
      <c r="V201" s="11">
        <f t="shared" si="55"/>
        <v>38.517157308707574</v>
      </c>
      <c r="W201" s="4" t="s">
        <v>133</v>
      </c>
      <c r="X201" s="11">
        <f>(V200+U201)/2</f>
        <v>50.589708575444739</v>
      </c>
      <c r="Y201" s="38"/>
    </row>
    <row r="202" spans="2:25" ht="15" customHeight="1" x14ac:dyDescent="0.25">
      <c r="B202" s="46" t="s">
        <v>134</v>
      </c>
      <c r="C202" s="49">
        <f>SUM(C190:D192, C196:C198)</f>
        <v>29</v>
      </c>
      <c r="D202" s="50"/>
      <c r="E202" s="5" t="s">
        <v>135</v>
      </c>
      <c r="F202" s="15">
        <f>SQRT(((50-D199)^2+(50-D200)^2+(50-D201)^2)/2)</f>
        <v>9.1034863953948975</v>
      </c>
      <c r="G202" s="38"/>
      <c r="H202" s="46" t="s">
        <v>134</v>
      </c>
      <c r="I202" s="49">
        <f>SUM(I190:J192, I196:I198)</f>
        <v>30</v>
      </c>
      <c r="J202" s="50"/>
      <c r="K202" s="5" t="s">
        <v>135</v>
      </c>
      <c r="L202" s="15">
        <f>SQRT(((50-J199)^2+(50-J200)^2+(50-J201)^2)/2)</f>
        <v>13.888155260884078</v>
      </c>
      <c r="M202" s="38"/>
      <c r="N202" s="46" t="s">
        <v>134</v>
      </c>
      <c r="O202" s="49">
        <f>SUM(O190:P192, O196:O198)</f>
        <v>22</v>
      </c>
      <c r="P202" s="50"/>
      <c r="Q202" s="5" t="s">
        <v>135</v>
      </c>
      <c r="R202" s="15">
        <f>SQRT(((50-P199)^2+(50-P200)^2+(50-P201)^2)/2)</f>
        <v>7.279462408352102</v>
      </c>
      <c r="S202" s="38"/>
      <c r="T202" s="46" t="s">
        <v>134</v>
      </c>
      <c r="U202" s="49">
        <f>SUM(U190:V192, U196:U198)</f>
        <v>19</v>
      </c>
      <c r="V202" s="50"/>
      <c r="W202" s="5" t="s">
        <v>135</v>
      </c>
      <c r="X202" s="15">
        <f>SQRT(((50-V199)^2+(50-V200)^2+(50-V201)^2)/2)</f>
        <v>19.868388545624885</v>
      </c>
      <c r="Y202" s="38"/>
    </row>
    <row r="203" spans="2:25" ht="15" customHeight="1" x14ac:dyDescent="0.25">
      <c r="B203" s="47"/>
      <c r="C203" s="51"/>
      <c r="D203" s="52"/>
      <c r="E203" s="5" t="s">
        <v>136</v>
      </c>
      <c r="F203" s="15">
        <f>SQRT(((50-F199)^2+(50-F200)^2+(50-F201)^2)/2)</f>
        <v>5.4295330889236233</v>
      </c>
      <c r="G203" s="38"/>
      <c r="H203" s="47"/>
      <c r="I203" s="51"/>
      <c r="J203" s="52"/>
      <c r="K203" s="5" t="s">
        <v>136</v>
      </c>
      <c r="L203" s="15">
        <f>SQRT(((50-L199)^2+(50-L200)^2+(50-L201)^2)/2)</f>
        <v>11.649477165938329</v>
      </c>
      <c r="M203" s="38"/>
      <c r="N203" s="47"/>
      <c r="O203" s="51"/>
      <c r="P203" s="52"/>
      <c r="Q203" s="5" t="s">
        <v>136</v>
      </c>
      <c r="R203" s="15">
        <f>SQRT(((50-R199)^2+(50-R200)^2+(50-R201)^2)/2)</f>
        <v>6.3041817894146073</v>
      </c>
      <c r="S203" s="38"/>
      <c r="T203" s="47"/>
      <c r="U203" s="51"/>
      <c r="V203" s="52"/>
      <c r="W203" s="5" t="s">
        <v>136</v>
      </c>
      <c r="X203" s="15">
        <f>SQRT(((50-X199)^2+(50-X200)^2+(50-X201)^2)/2)</f>
        <v>17.1960588587365</v>
      </c>
      <c r="Y203" s="38"/>
    </row>
    <row r="204" spans="2:25" ht="15" customHeight="1" x14ac:dyDescent="0.25">
      <c r="B204" s="48"/>
      <c r="C204" s="53"/>
      <c r="D204" s="54"/>
      <c r="E204" s="5" t="s">
        <v>137</v>
      </c>
      <c r="F204" s="15">
        <f>SQRT(((2*F202^2)+(2*F203^2))/4)</f>
        <v>7.4951082085202909</v>
      </c>
      <c r="G204" s="38"/>
      <c r="H204" s="48"/>
      <c r="I204" s="53"/>
      <c r="J204" s="54"/>
      <c r="K204" s="5" t="s">
        <v>137</v>
      </c>
      <c r="L204" s="15">
        <f>SQRT(((2*L202^2)+(2*L203^2))/4)</f>
        <v>12.817784028258172</v>
      </c>
      <c r="M204" s="38"/>
      <c r="N204" s="48"/>
      <c r="O204" s="53"/>
      <c r="P204" s="54"/>
      <c r="Q204" s="5" t="s">
        <v>137</v>
      </c>
      <c r="R204" s="15">
        <f>SQRT(((2*R202^2)+(2*R203^2))/4)</f>
        <v>6.8093054340585342</v>
      </c>
      <c r="S204" s="38"/>
      <c r="T204" s="48"/>
      <c r="U204" s="53"/>
      <c r="V204" s="54"/>
      <c r="W204" s="5" t="s">
        <v>137</v>
      </c>
      <c r="X204" s="15">
        <f>SQRT(((2*X202^2)+(2*X203^2))/4)</f>
        <v>18.580329702040384</v>
      </c>
      <c r="Y204" s="38"/>
    </row>
    <row r="205" spans="2:25" ht="15" customHeight="1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2:25" ht="15" customHeight="1" x14ac:dyDescent="0.25">
      <c r="B206" s="39" t="s">
        <v>100</v>
      </c>
      <c r="C206" s="39"/>
      <c r="D206" s="39"/>
      <c r="E206" s="39"/>
      <c r="F206" s="39"/>
      <c r="G206" s="38"/>
      <c r="H206" s="39" t="s">
        <v>101</v>
      </c>
      <c r="I206" s="39"/>
      <c r="J206" s="39"/>
      <c r="K206" s="39"/>
      <c r="L206" s="39"/>
      <c r="M206" s="38"/>
      <c r="N206" s="39" t="s">
        <v>102</v>
      </c>
      <c r="O206" s="39"/>
      <c r="P206" s="39"/>
      <c r="Q206" s="39"/>
      <c r="R206" s="39"/>
      <c r="S206" s="38"/>
      <c r="T206" s="39" t="s">
        <v>103</v>
      </c>
      <c r="U206" s="39"/>
      <c r="V206" s="39"/>
      <c r="W206" s="39"/>
      <c r="X206" s="39"/>
      <c r="Y206" s="38"/>
    </row>
    <row r="207" spans="2:25" ht="15" customHeight="1" x14ac:dyDescent="0.25">
      <c r="B207" s="2" t="s">
        <v>161</v>
      </c>
      <c r="C207" s="33">
        <v>4</v>
      </c>
      <c r="D207" s="34">
        <v>0</v>
      </c>
      <c r="E207" s="2" t="s">
        <v>167</v>
      </c>
      <c r="F207" s="16">
        <f>C207+D207+C209+D209+C213*2</f>
        <v>15</v>
      </c>
      <c r="G207" s="38"/>
      <c r="H207" s="2" t="s">
        <v>161</v>
      </c>
      <c r="I207" s="33">
        <v>6</v>
      </c>
      <c r="J207" s="34">
        <v>6</v>
      </c>
      <c r="K207" s="2" t="s">
        <v>167</v>
      </c>
      <c r="L207" s="16">
        <f>I207+J207+I209+J209+I213*2</f>
        <v>65</v>
      </c>
      <c r="M207" s="38"/>
      <c r="N207" s="2" t="s">
        <v>161</v>
      </c>
      <c r="O207" s="33">
        <v>3</v>
      </c>
      <c r="P207" s="34">
        <v>4</v>
      </c>
      <c r="Q207" s="2" t="s">
        <v>167</v>
      </c>
      <c r="R207" s="16">
        <f>O207+P207+O209+P209+O213*2</f>
        <v>46</v>
      </c>
      <c r="S207" s="38"/>
      <c r="T207" s="2" t="s">
        <v>161</v>
      </c>
      <c r="U207" s="33">
        <v>5</v>
      </c>
      <c r="V207" s="34">
        <v>4</v>
      </c>
      <c r="W207" s="2" t="s">
        <v>167</v>
      </c>
      <c r="X207" s="16">
        <f>U207+V207+U209+V209+U213*2</f>
        <v>18</v>
      </c>
      <c r="Y207" s="38"/>
    </row>
    <row r="208" spans="2:25" ht="15" customHeight="1" x14ac:dyDescent="0.25">
      <c r="B208" s="3" t="s">
        <v>162</v>
      </c>
      <c r="C208" s="35">
        <v>4</v>
      </c>
      <c r="D208" s="36">
        <v>2</v>
      </c>
      <c r="E208" s="3" t="s">
        <v>168</v>
      </c>
      <c r="F208" s="17">
        <f>SUM(C207:D208)+C214*2</f>
        <v>10</v>
      </c>
      <c r="G208" s="38"/>
      <c r="H208" s="3" t="s">
        <v>162</v>
      </c>
      <c r="I208" s="35">
        <v>2</v>
      </c>
      <c r="J208" s="36">
        <v>0</v>
      </c>
      <c r="K208" s="3" t="s">
        <v>168</v>
      </c>
      <c r="L208" s="17">
        <f>SUM(I207:J208)+I214*2</f>
        <v>20</v>
      </c>
      <c r="M208" s="38"/>
      <c r="N208" s="3" t="s">
        <v>162</v>
      </c>
      <c r="O208" s="35">
        <v>2</v>
      </c>
      <c r="P208" s="36">
        <v>1</v>
      </c>
      <c r="Q208" s="3" t="s">
        <v>168</v>
      </c>
      <c r="R208" s="17">
        <f>SUM(O207:P208)+O214*2</f>
        <v>14</v>
      </c>
      <c r="S208" s="38"/>
      <c r="T208" s="3" t="s">
        <v>162</v>
      </c>
      <c r="U208" s="35">
        <v>9</v>
      </c>
      <c r="V208" s="36">
        <v>3</v>
      </c>
      <c r="W208" s="3" t="s">
        <v>168</v>
      </c>
      <c r="X208" s="17">
        <f>SUM(U207:V208)+U214*2</f>
        <v>29</v>
      </c>
      <c r="Y208" s="38"/>
    </row>
    <row r="209" spans="2:25" ht="15" customHeight="1" x14ac:dyDescent="0.25">
      <c r="B209" s="4" t="s">
        <v>132</v>
      </c>
      <c r="C209" s="31">
        <v>2</v>
      </c>
      <c r="D209" s="32">
        <v>3</v>
      </c>
      <c r="E209" s="4" t="s">
        <v>169</v>
      </c>
      <c r="F209" s="18">
        <f>SUM(C208:D209)+C215*2</f>
        <v>13</v>
      </c>
      <c r="G209" s="38"/>
      <c r="H209" s="4" t="s">
        <v>132</v>
      </c>
      <c r="I209" s="31">
        <v>5</v>
      </c>
      <c r="J209" s="32">
        <v>4</v>
      </c>
      <c r="K209" s="4" t="s">
        <v>169</v>
      </c>
      <c r="L209" s="18">
        <f>SUM(I208:J209)+I215*2</f>
        <v>11</v>
      </c>
      <c r="M209" s="38"/>
      <c r="N209" s="4" t="s">
        <v>132</v>
      </c>
      <c r="O209" s="31">
        <v>6</v>
      </c>
      <c r="P209" s="32">
        <v>7</v>
      </c>
      <c r="Q209" s="4" t="s">
        <v>169</v>
      </c>
      <c r="R209" s="18">
        <f>SUM(O208:P209)+O215*2</f>
        <v>24</v>
      </c>
      <c r="S209" s="38"/>
      <c r="T209" s="4" t="s">
        <v>132</v>
      </c>
      <c r="U209" s="31">
        <v>4</v>
      </c>
      <c r="V209" s="32">
        <v>3</v>
      </c>
      <c r="W209" s="4" t="s">
        <v>169</v>
      </c>
      <c r="X209" s="18">
        <f>SUM(U208:V209)+U215*2</f>
        <v>19</v>
      </c>
      <c r="Y209" s="38"/>
    </row>
    <row r="210" spans="2:25" ht="15" customHeight="1" x14ac:dyDescent="0.25">
      <c r="B210" s="2" t="s">
        <v>170</v>
      </c>
      <c r="C210" s="6">
        <f>C207/(C207+D207)*100</f>
        <v>100</v>
      </c>
      <c r="D210" s="7">
        <f>D207/(C207+D207)*100</f>
        <v>0</v>
      </c>
      <c r="E210" s="2" t="s">
        <v>171</v>
      </c>
      <c r="F210" s="12">
        <f>F207/SUM(F207:F209)*100</f>
        <v>39.473684210526315</v>
      </c>
      <c r="G210" s="38"/>
      <c r="H210" s="2" t="s">
        <v>170</v>
      </c>
      <c r="I210" s="6">
        <f>I207/(I207+J207)*100</f>
        <v>50</v>
      </c>
      <c r="J210" s="7">
        <f>J207/(I207+J207)*100</f>
        <v>50</v>
      </c>
      <c r="K210" s="2" t="s">
        <v>171</v>
      </c>
      <c r="L210" s="12">
        <f>L207/SUM(L207:L209)*100</f>
        <v>67.708333333333343</v>
      </c>
      <c r="M210" s="38"/>
      <c r="N210" s="2" t="s">
        <v>170</v>
      </c>
      <c r="O210" s="6">
        <f>O207/(O207+P207)*100</f>
        <v>42.857142857142854</v>
      </c>
      <c r="P210" s="7">
        <f>P207/(O207+P207)*100</f>
        <v>57.142857142857139</v>
      </c>
      <c r="Q210" s="2" t="s">
        <v>171</v>
      </c>
      <c r="R210" s="12">
        <f>R207/SUM(R207:R209)*100</f>
        <v>54.761904761904766</v>
      </c>
      <c r="S210" s="38"/>
      <c r="T210" s="2" t="s">
        <v>170</v>
      </c>
      <c r="U210" s="6">
        <f>U207/(U207+V207)*100</f>
        <v>55.555555555555557</v>
      </c>
      <c r="V210" s="7">
        <f>V207/(U207+V207)*100</f>
        <v>44.444444444444443</v>
      </c>
      <c r="W210" s="2" t="s">
        <v>171</v>
      </c>
      <c r="X210" s="12">
        <f>X207/SUM(X207:X209)*100</f>
        <v>27.27272727272727</v>
      </c>
      <c r="Y210" s="38"/>
    </row>
    <row r="211" spans="2:25" ht="15" customHeight="1" x14ac:dyDescent="0.25">
      <c r="B211" s="3" t="s">
        <v>172</v>
      </c>
      <c r="C211" s="8">
        <f>C208/(C208+D208)*100</f>
        <v>66.666666666666657</v>
      </c>
      <c r="D211" s="9">
        <f>D208/(C208+D208)*100</f>
        <v>33.333333333333329</v>
      </c>
      <c r="E211" s="3" t="s">
        <v>173</v>
      </c>
      <c r="F211" s="13">
        <f>F208/SUM(F207:F209)*100</f>
        <v>26.315789473684209</v>
      </c>
      <c r="G211" s="38"/>
      <c r="H211" s="3" t="s">
        <v>172</v>
      </c>
      <c r="I211" s="8">
        <f>I208/(I208+J208)*100</f>
        <v>100</v>
      </c>
      <c r="J211" s="9">
        <f>J208/(I208+J208)*100</f>
        <v>0</v>
      </c>
      <c r="K211" s="3" t="s">
        <v>173</v>
      </c>
      <c r="L211" s="13">
        <f>L208/SUM(L207:L209)*100</f>
        <v>20.833333333333336</v>
      </c>
      <c r="M211" s="38"/>
      <c r="N211" s="3" t="s">
        <v>172</v>
      </c>
      <c r="O211" s="8">
        <f>O208/(O208+P208)*100</f>
        <v>66.666666666666657</v>
      </c>
      <c r="P211" s="9">
        <f>P208/(O208+P208)*100</f>
        <v>33.333333333333329</v>
      </c>
      <c r="Q211" s="3" t="s">
        <v>173</v>
      </c>
      <c r="R211" s="13">
        <f>R208/SUM(R207:R209)*100</f>
        <v>16.666666666666664</v>
      </c>
      <c r="S211" s="38"/>
      <c r="T211" s="3" t="s">
        <v>172</v>
      </c>
      <c r="U211" s="8">
        <f>U208/(U208+V208)*100</f>
        <v>75</v>
      </c>
      <c r="V211" s="9">
        <f>V208/(U208+V208)*100</f>
        <v>25</v>
      </c>
      <c r="W211" s="3" t="s">
        <v>173</v>
      </c>
      <c r="X211" s="13">
        <f>X208/SUM(X207:X209)*100</f>
        <v>43.939393939393938</v>
      </c>
      <c r="Y211" s="38"/>
    </row>
    <row r="212" spans="2:25" ht="15" customHeight="1" x14ac:dyDescent="0.25">
      <c r="B212" s="4" t="s">
        <v>174</v>
      </c>
      <c r="C212" s="10">
        <f>C209/(C209+D209)*100</f>
        <v>40</v>
      </c>
      <c r="D212" s="11">
        <f>D209/(C209+D209)*100</f>
        <v>60</v>
      </c>
      <c r="E212" s="4" t="s">
        <v>175</v>
      </c>
      <c r="F212" s="14">
        <f>F209/SUM(F207:F209)*100</f>
        <v>34.210526315789473</v>
      </c>
      <c r="G212" s="38"/>
      <c r="H212" s="4" t="s">
        <v>174</v>
      </c>
      <c r="I212" s="10">
        <f>I209/(I209+J209)*100</f>
        <v>55.555555555555557</v>
      </c>
      <c r="J212" s="11">
        <f>J209/(I209+J209)*100</f>
        <v>44.444444444444443</v>
      </c>
      <c r="K212" s="4" t="s">
        <v>175</v>
      </c>
      <c r="L212" s="14">
        <f>L209/SUM(L207:L209)*100</f>
        <v>11.458333333333332</v>
      </c>
      <c r="M212" s="38"/>
      <c r="N212" s="4" t="s">
        <v>174</v>
      </c>
      <c r="O212" s="10">
        <f>O209/(O209+P209)*100</f>
        <v>46.153846153846153</v>
      </c>
      <c r="P212" s="11">
        <f>P209/(O209+P209)*100</f>
        <v>53.846153846153847</v>
      </c>
      <c r="Q212" s="4" t="s">
        <v>175</v>
      </c>
      <c r="R212" s="14">
        <f>R209/SUM(R207:R209)*100</f>
        <v>28.571428571428569</v>
      </c>
      <c r="S212" s="38"/>
      <c r="T212" s="4" t="s">
        <v>174</v>
      </c>
      <c r="U212" s="10">
        <f>U209/(U209+V209)*100</f>
        <v>57.142857142857139</v>
      </c>
      <c r="V212" s="11">
        <f>V209/(U209+V209)*100</f>
        <v>42.857142857142854</v>
      </c>
      <c r="W212" s="4" t="s">
        <v>175</v>
      </c>
      <c r="X212" s="14">
        <f>X209/SUM(X207:X209)*100</f>
        <v>28.787878787878789</v>
      </c>
      <c r="Y212" s="38"/>
    </row>
    <row r="213" spans="2:25" ht="15" customHeight="1" x14ac:dyDescent="0.25">
      <c r="B213" s="2" t="s">
        <v>176</v>
      </c>
      <c r="C213" s="40">
        <v>3</v>
      </c>
      <c r="D213" s="41"/>
      <c r="E213" s="2" t="s">
        <v>177</v>
      </c>
      <c r="F213" s="12">
        <f>SQRT(5+F207)/SQRT(5+F208)*((5+C207)/(5+D207))</f>
        <v>2.0784609690826525</v>
      </c>
      <c r="G213" s="38"/>
      <c r="H213" s="2" t="s">
        <v>176</v>
      </c>
      <c r="I213" s="40">
        <v>22</v>
      </c>
      <c r="J213" s="41"/>
      <c r="K213" s="2" t="s">
        <v>177</v>
      </c>
      <c r="L213" s="12">
        <f>SQRT(5+L207)/SQRT(5+L208)*((5+I207)/(5+J207))</f>
        <v>1.6733200530681511</v>
      </c>
      <c r="M213" s="38"/>
      <c r="N213" s="2" t="s">
        <v>176</v>
      </c>
      <c r="O213" s="40">
        <v>13</v>
      </c>
      <c r="P213" s="41"/>
      <c r="Q213" s="2" t="s">
        <v>177</v>
      </c>
      <c r="R213" s="12">
        <f>SQRT(5+R207)/SQRT(5+R208)*((5+O207)/(5+P207))</f>
        <v>1.4563164833940003</v>
      </c>
      <c r="S213" s="38"/>
      <c r="T213" s="2" t="s">
        <v>176</v>
      </c>
      <c r="U213" s="40">
        <v>1</v>
      </c>
      <c r="V213" s="41"/>
      <c r="W213" s="2" t="s">
        <v>177</v>
      </c>
      <c r="X213" s="12">
        <f>SQRT(5+X207)/SQRT(5+X208)*((5+U207)/(5+V207))</f>
        <v>0.91386480092219358</v>
      </c>
      <c r="Y213" s="38"/>
    </row>
    <row r="214" spans="2:25" ht="15" customHeight="1" x14ac:dyDescent="0.25">
      <c r="B214" s="3" t="s">
        <v>178</v>
      </c>
      <c r="C214" s="42">
        <v>0</v>
      </c>
      <c r="D214" s="43"/>
      <c r="E214" s="3" t="s">
        <v>179</v>
      </c>
      <c r="F214" s="13">
        <f>SQRT(5+F208)/SQRT(5+F209)*((5+C208)/(5+D208))</f>
        <v>1.1736911946539277</v>
      </c>
      <c r="G214" s="38"/>
      <c r="H214" s="3" t="s">
        <v>178</v>
      </c>
      <c r="I214" s="42">
        <v>3</v>
      </c>
      <c r="J214" s="43"/>
      <c r="K214" s="3" t="s">
        <v>179</v>
      </c>
      <c r="L214" s="13">
        <f>SQRT(5+L208)/SQRT(5+L209)*((5+I208)/(5+J208))</f>
        <v>1.75</v>
      </c>
      <c r="M214" s="38"/>
      <c r="N214" s="3" t="s">
        <v>178</v>
      </c>
      <c r="O214" s="42">
        <v>2</v>
      </c>
      <c r="P214" s="43"/>
      <c r="Q214" s="3" t="s">
        <v>179</v>
      </c>
      <c r="R214" s="13">
        <f>SQRT(5+R208)/SQRT(5+R209)*((5+O208)/(5+P208))</f>
        <v>0.94433174896710959</v>
      </c>
      <c r="S214" s="38"/>
      <c r="T214" s="3" t="s">
        <v>178</v>
      </c>
      <c r="U214" s="42">
        <v>4</v>
      </c>
      <c r="V214" s="43"/>
      <c r="W214" s="3" t="s">
        <v>179</v>
      </c>
      <c r="X214" s="13">
        <f>SQRT(5+X208)/SQRT(5+X209)*((5+U208)/(5+V208))</f>
        <v>2.0829166249916651</v>
      </c>
      <c r="Y214" s="38"/>
    </row>
    <row r="215" spans="2:25" ht="15" customHeight="1" x14ac:dyDescent="0.25">
      <c r="B215" s="4" t="s">
        <v>180</v>
      </c>
      <c r="C215" s="44">
        <v>1</v>
      </c>
      <c r="D215" s="45"/>
      <c r="E215" s="4" t="s">
        <v>181</v>
      </c>
      <c r="F215" s="14">
        <f>SQRT(5+F209)/SQRT(5+F207)*((5+C209)/(5+D209))</f>
        <v>0.83009788579419941</v>
      </c>
      <c r="G215" s="38"/>
      <c r="H215" s="4" t="s">
        <v>180</v>
      </c>
      <c r="I215" s="44">
        <v>0</v>
      </c>
      <c r="J215" s="45"/>
      <c r="K215" s="4" t="s">
        <v>181</v>
      </c>
      <c r="L215" s="14">
        <f>SQRT(5+L209)/SQRT(5+L207)*((5+I209)/(5+J209))</f>
        <v>0.53121271525973057</v>
      </c>
      <c r="M215" s="38"/>
      <c r="N215" s="4" t="s">
        <v>180</v>
      </c>
      <c r="O215" s="44">
        <v>4</v>
      </c>
      <c r="P215" s="45"/>
      <c r="Q215" s="4" t="s">
        <v>181</v>
      </c>
      <c r="R215" s="14">
        <f>SQRT(5+R209)/SQRT(5+R207)*((5+O209)/(5+P209))</f>
        <v>0.69123441095857352</v>
      </c>
      <c r="S215" s="38"/>
      <c r="T215" s="4" t="s">
        <v>180</v>
      </c>
      <c r="U215" s="44">
        <v>0</v>
      </c>
      <c r="V215" s="45"/>
      <c r="W215" s="4" t="s">
        <v>181</v>
      </c>
      <c r="X215" s="14">
        <f>SQRT(5+X209)/SQRT(5+X207)*((5+U209)/(5+V209))</f>
        <v>1.1491963165243106</v>
      </c>
      <c r="Y215" s="38"/>
    </row>
    <row r="216" spans="2:25" ht="15" customHeight="1" x14ac:dyDescent="0.25">
      <c r="B216" s="2" t="s">
        <v>161</v>
      </c>
      <c r="C216" s="6">
        <f>(100*F213)/(1+F213)</f>
        <v>67.516235871004426</v>
      </c>
      <c r="D216" s="7">
        <f>100-C216</f>
        <v>32.483764128995574</v>
      </c>
      <c r="E216" s="2" t="s">
        <v>130</v>
      </c>
      <c r="F216" s="7">
        <f>(C216+D218)/2</f>
        <v>61.079060923369617</v>
      </c>
      <c r="G216" s="38"/>
      <c r="H216" s="2" t="s">
        <v>161</v>
      </c>
      <c r="I216" s="6">
        <f>(100*L213)/(1+L213)</f>
        <v>62.593330385102718</v>
      </c>
      <c r="J216" s="7">
        <f>100-I216</f>
        <v>37.406669614897282</v>
      </c>
      <c r="K216" s="2" t="s">
        <v>130</v>
      </c>
      <c r="L216" s="7">
        <f>(I216+J218)/2</f>
        <v>63.950521512911649</v>
      </c>
      <c r="M216" s="38"/>
      <c r="N216" s="2" t="s">
        <v>161</v>
      </c>
      <c r="O216" s="6">
        <f>(100*R213)/(1+R213)</f>
        <v>59.288633742413516</v>
      </c>
      <c r="P216" s="7">
        <f>100-O216</f>
        <v>40.711366257586484</v>
      </c>
      <c r="Q216" s="2" t="s">
        <v>130</v>
      </c>
      <c r="R216" s="7">
        <f>(O216+P218)/2</f>
        <v>59.208521381248943</v>
      </c>
      <c r="S216" s="38"/>
      <c r="T216" s="2" t="s">
        <v>161</v>
      </c>
      <c r="U216" s="6">
        <f>(100*X213)/(1+X213)</f>
        <v>47.7497052290135</v>
      </c>
      <c r="V216" s="7">
        <f>100-U216</f>
        <v>52.2502947709865</v>
      </c>
      <c r="W216" s="2" t="s">
        <v>130</v>
      </c>
      <c r="X216" s="7">
        <f>(U216+V218)/2</f>
        <v>47.139362987789085</v>
      </c>
      <c r="Y216" s="38"/>
    </row>
    <row r="217" spans="2:25" ht="15" customHeight="1" x14ac:dyDescent="0.25">
      <c r="B217" s="3" t="s">
        <v>162</v>
      </c>
      <c r="C217" s="8">
        <f>(100*F214)/(1+F214)</f>
        <v>53.995305199770598</v>
      </c>
      <c r="D217" s="9">
        <f t="shared" ref="D217:D218" si="56">100-C217</f>
        <v>46.004694800229402</v>
      </c>
      <c r="E217" s="3" t="s">
        <v>131</v>
      </c>
      <c r="F217" s="9">
        <f>(D216+C217)/2</f>
        <v>43.239534664383086</v>
      </c>
      <c r="G217" s="38"/>
      <c r="H217" s="3" t="s">
        <v>162</v>
      </c>
      <c r="I217" s="8">
        <f>(100*L214)/(1+L214)</f>
        <v>63.636363636363633</v>
      </c>
      <c r="J217" s="9">
        <f t="shared" ref="J217:J218" si="57">100-I217</f>
        <v>36.363636363636367</v>
      </c>
      <c r="K217" s="3" t="s">
        <v>131</v>
      </c>
      <c r="L217" s="9">
        <f>(J216+I217)/2</f>
        <v>50.521516625630454</v>
      </c>
      <c r="M217" s="38"/>
      <c r="N217" s="3" t="s">
        <v>162</v>
      </c>
      <c r="O217" s="8">
        <f>(100*R214)/(1+R214)</f>
        <v>48.568447718285128</v>
      </c>
      <c r="P217" s="9">
        <f t="shared" ref="P217:P218" si="58">100-O217</f>
        <v>51.431552281714872</v>
      </c>
      <c r="Q217" s="3" t="s">
        <v>131</v>
      </c>
      <c r="R217" s="9">
        <f>(P216+O217)/2</f>
        <v>44.639906987935802</v>
      </c>
      <c r="S217" s="38"/>
      <c r="T217" s="3" t="s">
        <v>162</v>
      </c>
      <c r="U217" s="8">
        <f>(100*X214)/(1+X214)</f>
        <v>67.563183775600692</v>
      </c>
      <c r="V217" s="9">
        <f t="shared" ref="V217:V218" si="59">100-U217</f>
        <v>32.436816224399308</v>
      </c>
      <c r="W217" s="3" t="s">
        <v>131</v>
      </c>
      <c r="X217" s="9">
        <f>(V216+U217)/2</f>
        <v>59.906739273293596</v>
      </c>
      <c r="Y217" s="38"/>
    </row>
    <row r="218" spans="2:25" ht="15" customHeight="1" x14ac:dyDescent="0.25">
      <c r="B218" s="4" t="s">
        <v>132</v>
      </c>
      <c r="C218" s="10">
        <f>(100*F215)/(1+F215)</f>
        <v>45.358114024265191</v>
      </c>
      <c r="D218" s="11">
        <f t="shared" si="56"/>
        <v>54.641885975734809</v>
      </c>
      <c r="E218" s="4" t="s">
        <v>133</v>
      </c>
      <c r="F218" s="11">
        <f>(D217+C218)/2</f>
        <v>45.681404412247296</v>
      </c>
      <c r="G218" s="38"/>
      <c r="H218" s="4" t="s">
        <v>132</v>
      </c>
      <c r="I218" s="10">
        <f>(100*L215)/(1+L215)</f>
        <v>34.692287359279412</v>
      </c>
      <c r="J218" s="11">
        <f t="shared" si="57"/>
        <v>65.307712640720581</v>
      </c>
      <c r="K218" s="4" t="s">
        <v>133</v>
      </c>
      <c r="L218" s="11">
        <f>(J217+I218)/2</f>
        <v>35.527961861457889</v>
      </c>
      <c r="M218" s="38"/>
      <c r="N218" s="4" t="s">
        <v>132</v>
      </c>
      <c r="O218" s="10">
        <f>(100*R215)/(1+R215)</f>
        <v>40.871590979915624</v>
      </c>
      <c r="P218" s="11">
        <f t="shared" si="58"/>
        <v>59.128409020084376</v>
      </c>
      <c r="Q218" s="4" t="s">
        <v>133</v>
      </c>
      <c r="R218" s="11">
        <f>(P217+O218)/2</f>
        <v>46.151571630815248</v>
      </c>
      <c r="S218" s="38"/>
      <c r="T218" s="4" t="s">
        <v>132</v>
      </c>
      <c r="U218" s="10">
        <f>(100*X215)/(1+X215)</f>
        <v>53.470979253435338</v>
      </c>
      <c r="V218" s="11">
        <f t="shared" si="59"/>
        <v>46.529020746564662</v>
      </c>
      <c r="W218" s="4" t="s">
        <v>133</v>
      </c>
      <c r="X218" s="11">
        <f>(V217+U218)/2</f>
        <v>42.95389773891732</v>
      </c>
      <c r="Y218" s="38"/>
    </row>
    <row r="219" spans="2:25" ht="15" customHeight="1" x14ac:dyDescent="0.25">
      <c r="B219" s="46" t="s">
        <v>134</v>
      </c>
      <c r="C219" s="49">
        <f>SUM(C207:D209, C213:C215)</f>
        <v>19</v>
      </c>
      <c r="D219" s="50"/>
      <c r="E219" s="5" t="s">
        <v>135</v>
      </c>
      <c r="F219" s="15">
        <f>SQRT(((50-D216)^2+(50-D217)^2+(50-D218)^2)/2)</f>
        <v>13.121129679636956</v>
      </c>
      <c r="G219" s="38"/>
      <c r="H219" s="46" t="s">
        <v>134</v>
      </c>
      <c r="I219" s="49">
        <f>SUM(I207:J209, I213:I215)</f>
        <v>48</v>
      </c>
      <c r="J219" s="50"/>
      <c r="K219" s="5" t="s">
        <v>135</v>
      </c>
      <c r="L219" s="15">
        <f>SQRT(((50-J216)^2+(50-J217)^2+(50-J218)^2)/2)</f>
        <v>17.012766525500322</v>
      </c>
      <c r="M219" s="38"/>
      <c r="N219" s="46" t="s">
        <v>134</v>
      </c>
      <c r="O219" s="49">
        <f>SUM(O207:P209, O213:O215)</f>
        <v>42</v>
      </c>
      <c r="P219" s="50"/>
      <c r="Q219" s="5" t="s">
        <v>135</v>
      </c>
      <c r="R219" s="15">
        <f>SQRT(((50-P216)^2+(50-P217)^2+(50-P218)^2)/2)</f>
        <v>9.2643378061776165</v>
      </c>
      <c r="S219" s="38"/>
      <c r="T219" s="46" t="s">
        <v>134</v>
      </c>
      <c r="U219" s="49">
        <f>SUM(U207:V209, U213:U215)</f>
        <v>33</v>
      </c>
      <c r="V219" s="50"/>
      <c r="W219" s="5" t="s">
        <v>135</v>
      </c>
      <c r="X219" s="15">
        <f>SQRT(((50-V216)^2+(50-V217)^2+(50-V218)^2)/2)</f>
        <v>12.758858645459457</v>
      </c>
      <c r="Y219" s="38"/>
    </row>
    <row r="220" spans="2:25" ht="15" customHeight="1" x14ac:dyDescent="0.25">
      <c r="B220" s="47"/>
      <c r="C220" s="51"/>
      <c r="D220" s="52"/>
      <c r="E220" s="5" t="s">
        <v>136</v>
      </c>
      <c r="F220" s="15">
        <f>SQRT(((50-F216)^2+(50-F217)^2+(50-F218)^2)/2)</f>
        <v>9.6721184429361369</v>
      </c>
      <c r="G220" s="38"/>
      <c r="H220" s="47"/>
      <c r="I220" s="51"/>
      <c r="J220" s="52"/>
      <c r="K220" s="5" t="s">
        <v>136</v>
      </c>
      <c r="L220" s="15">
        <f>SQRT(((50-L216)^2+(50-L217)^2+(50-L218)^2)/2)</f>
        <v>14.218454873094283</v>
      </c>
      <c r="M220" s="38"/>
      <c r="N220" s="47"/>
      <c r="O220" s="51"/>
      <c r="P220" s="52"/>
      <c r="Q220" s="5" t="s">
        <v>136</v>
      </c>
      <c r="R220" s="15">
        <f>SQRT(((50-R216)^2+(50-R217)^2+(50-R218)^2)/2)</f>
        <v>8.0105512931272216</v>
      </c>
      <c r="S220" s="38"/>
      <c r="T220" s="47"/>
      <c r="U220" s="51"/>
      <c r="V220" s="52"/>
      <c r="W220" s="5" t="s">
        <v>136</v>
      </c>
      <c r="X220" s="15">
        <f>SQRT(((50-X216)^2+(50-X217)^2+(50-X218)^2)/2)</f>
        <v>8.8310329015999933</v>
      </c>
      <c r="Y220" s="38"/>
    </row>
    <row r="221" spans="2:25" ht="15" customHeight="1" x14ac:dyDescent="0.25">
      <c r="B221" s="48"/>
      <c r="C221" s="53"/>
      <c r="D221" s="54"/>
      <c r="E221" s="5" t="s">
        <v>137</v>
      </c>
      <c r="F221" s="15">
        <f>SQRT(((2*F219^2)+(2*F220^2))/4)</f>
        <v>11.526359339445287</v>
      </c>
      <c r="G221" s="38"/>
      <c r="H221" s="48"/>
      <c r="I221" s="53"/>
      <c r="J221" s="54"/>
      <c r="K221" s="5" t="s">
        <v>137</v>
      </c>
      <c r="L221" s="15">
        <f>SQRT(((2*L219^2)+(2*L220^2))/4)</f>
        <v>15.677989090272433</v>
      </c>
      <c r="M221" s="38"/>
      <c r="N221" s="48"/>
      <c r="O221" s="53"/>
      <c r="P221" s="54"/>
      <c r="Q221" s="5" t="s">
        <v>137</v>
      </c>
      <c r="R221" s="15">
        <f>SQRT(((2*R219^2)+(2*R220^2))/4)</f>
        <v>8.6601641730048655</v>
      </c>
      <c r="S221" s="38"/>
      <c r="T221" s="48"/>
      <c r="U221" s="53"/>
      <c r="V221" s="54"/>
      <c r="W221" s="5" t="s">
        <v>137</v>
      </c>
      <c r="X221" s="15">
        <f>SQRT(((2*X219^2)+(2*X220^2))/4)</f>
        <v>10.972137805458814</v>
      </c>
      <c r="Y221" s="38"/>
    </row>
    <row r="222" spans="2:25" ht="15" customHeight="1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2:25" ht="15" customHeight="1" x14ac:dyDescent="0.25">
      <c r="B223" s="39" t="s">
        <v>104</v>
      </c>
      <c r="C223" s="39"/>
      <c r="D223" s="39"/>
      <c r="E223" s="39"/>
      <c r="F223" s="39"/>
      <c r="G223" s="38"/>
      <c r="H223" s="39" t="s">
        <v>105</v>
      </c>
      <c r="I223" s="39"/>
      <c r="J223" s="39"/>
      <c r="K223" s="39"/>
      <c r="L223" s="39"/>
      <c r="M223" s="38"/>
      <c r="N223" s="39" t="s">
        <v>106</v>
      </c>
      <c r="O223" s="39"/>
      <c r="P223" s="39"/>
      <c r="Q223" s="39"/>
      <c r="R223" s="39"/>
      <c r="S223" s="38"/>
      <c r="T223" s="39" t="s">
        <v>107</v>
      </c>
      <c r="U223" s="39"/>
      <c r="V223" s="39"/>
      <c r="W223" s="39"/>
      <c r="X223" s="39"/>
      <c r="Y223" s="38"/>
    </row>
    <row r="224" spans="2:25" ht="15" customHeight="1" x14ac:dyDescent="0.25">
      <c r="B224" s="2" t="s">
        <v>161</v>
      </c>
      <c r="C224" s="33">
        <v>6</v>
      </c>
      <c r="D224" s="34">
        <v>4</v>
      </c>
      <c r="E224" s="2" t="s">
        <v>167</v>
      </c>
      <c r="F224" s="16">
        <f>C224+D224+C226+D226+C230*2</f>
        <v>22</v>
      </c>
      <c r="G224" s="38"/>
      <c r="H224" s="2" t="s">
        <v>161</v>
      </c>
      <c r="I224" s="33">
        <v>2</v>
      </c>
      <c r="J224" s="34">
        <v>8</v>
      </c>
      <c r="K224" s="2" t="s">
        <v>167</v>
      </c>
      <c r="L224" s="16">
        <f>I224+J224+I226+J226+I230*2</f>
        <v>17</v>
      </c>
      <c r="M224" s="38"/>
      <c r="N224" s="2" t="s">
        <v>161</v>
      </c>
      <c r="O224" s="33">
        <v>7</v>
      </c>
      <c r="P224" s="34">
        <v>4</v>
      </c>
      <c r="Q224" s="2" t="s">
        <v>167</v>
      </c>
      <c r="R224" s="16">
        <f>O224+P224+O226+P226+O230*2</f>
        <v>16</v>
      </c>
      <c r="S224" s="38"/>
      <c r="T224" s="2" t="s">
        <v>161</v>
      </c>
      <c r="U224" s="33">
        <v>3</v>
      </c>
      <c r="V224" s="34">
        <v>4</v>
      </c>
      <c r="W224" s="2" t="s">
        <v>167</v>
      </c>
      <c r="X224" s="16">
        <f>U224+V224+U226+V226+U230*2</f>
        <v>15</v>
      </c>
      <c r="Y224" s="38"/>
    </row>
    <row r="225" spans="2:25" ht="15" customHeight="1" x14ac:dyDescent="0.25">
      <c r="B225" s="3" t="s">
        <v>162</v>
      </c>
      <c r="C225" s="35">
        <v>10</v>
      </c>
      <c r="D225" s="36">
        <v>6</v>
      </c>
      <c r="E225" s="3" t="s">
        <v>168</v>
      </c>
      <c r="F225" s="17">
        <f>SUM(C224:D225)+C231*2</f>
        <v>34</v>
      </c>
      <c r="G225" s="38"/>
      <c r="H225" s="3" t="s">
        <v>162</v>
      </c>
      <c r="I225" s="35">
        <v>7</v>
      </c>
      <c r="J225" s="36">
        <v>1</v>
      </c>
      <c r="K225" s="3" t="s">
        <v>168</v>
      </c>
      <c r="L225" s="17">
        <f>SUM(I224:J225)+I231*2</f>
        <v>36</v>
      </c>
      <c r="M225" s="38"/>
      <c r="N225" s="3" t="s">
        <v>162</v>
      </c>
      <c r="O225" s="35">
        <v>5</v>
      </c>
      <c r="P225" s="36">
        <v>5</v>
      </c>
      <c r="Q225" s="3" t="s">
        <v>168</v>
      </c>
      <c r="R225" s="17">
        <f>SUM(O224:P225)+O231*2</f>
        <v>47</v>
      </c>
      <c r="S225" s="38"/>
      <c r="T225" s="3" t="s">
        <v>162</v>
      </c>
      <c r="U225" s="35">
        <v>2</v>
      </c>
      <c r="V225" s="36">
        <v>6</v>
      </c>
      <c r="W225" s="3" t="s">
        <v>168</v>
      </c>
      <c r="X225" s="17">
        <f>SUM(U224:V225)+U231*2</f>
        <v>19</v>
      </c>
      <c r="Y225" s="38"/>
    </row>
    <row r="226" spans="2:25" ht="15" customHeight="1" x14ac:dyDescent="0.25">
      <c r="B226" s="4" t="s">
        <v>132</v>
      </c>
      <c r="C226" s="31">
        <v>4</v>
      </c>
      <c r="D226" s="32">
        <v>4</v>
      </c>
      <c r="E226" s="4" t="s">
        <v>169</v>
      </c>
      <c r="F226" s="18">
        <f>SUM(C225:D226)+C232*2</f>
        <v>24</v>
      </c>
      <c r="G226" s="38"/>
      <c r="H226" s="4" t="s">
        <v>132</v>
      </c>
      <c r="I226" s="31">
        <v>2</v>
      </c>
      <c r="J226" s="32">
        <v>1</v>
      </c>
      <c r="K226" s="4" t="s">
        <v>169</v>
      </c>
      <c r="L226" s="18">
        <f>SUM(I225:J226)+I232*2</f>
        <v>15</v>
      </c>
      <c r="M226" s="38"/>
      <c r="N226" s="4" t="s">
        <v>132</v>
      </c>
      <c r="O226" s="31">
        <v>1</v>
      </c>
      <c r="P226" s="32">
        <v>0</v>
      </c>
      <c r="Q226" s="4" t="s">
        <v>169</v>
      </c>
      <c r="R226" s="18">
        <f>SUM(O225:P226)+O232*2</f>
        <v>19</v>
      </c>
      <c r="S226" s="38"/>
      <c r="T226" s="4" t="s">
        <v>132</v>
      </c>
      <c r="U226" s="31">
        <v>2</v>
      </c>
      <c r="V226" s="32">
        <v>4</v>
      </c>
      <c r="W226" s="4" t="s">
        <v>169</v>
      </c>
      <c r="X226" s="18">
        <f>SUM(U225:V226)+U232*2</f>
        <v>14</v>
      </c>
      <c r="Y226" s="38"/>
    </row>
    <row r="227" spans="2:25" ht="15" customHeight="1" x14ac:dyDescent="0.25">
      <c r="B227" s="2" t="s">
        <v>170</v>
      </c>
      <c r="C227" s="6">
        <f>C224/(C224+D224)*100</f>
        <v>60</v>
      </c>
      <c r="D227" s="7">
        <f>D224/(C224+D224)*100</f>
        <v>40</v>
      </c>
      <c r="E227" s="2" t="s">
        <v>171</v>
      </c>
      <c r="F227" s="12">
        <f>F224/SUM(F224:F226)*100</f>
        <v>27.500000000000004</v>
      </c>
      <c r="G227" s="38"/>
      <c r="H227" s="2" t="s">
        <v>170</v>
      </c>
      <c r="I227" s="6">
        <f>I224/(I224+J224)*100</f>
        <v>20</v>
      </c>
      <c r="J227" s="7">
        <f>J224/(I224+J224)*100</f>
        <v>80</v>
      </c>
      <c r="K227" s="2" t="s">
        <v>171</v>
      </c>
      <c r="L227" s="12">
        <f>L224/SUM(L224:L226)*100</f>
        <v>25</v>
      </c>
      <c r="M227" s="38"/>
      <c r="N227" s="2" t="s">
        <v>170</v>
      </c>
      <c r="O227" s="6">
        <f>O224/(O224+P224)*100</f>
        <v>63.636363636363633</v>
      </c>
      <c r="P227" s="7">
        <f>P224/(O224+P224)*100</f>
        <v>36.363636363636367</v>
      </c>
      <c r="Q227" s="2" t="s">
        <v>171</v>
      </c>
      <c r="R227" s="12">
        <f>R224/SUM(R224:R226)*100</f>
        <v>19.512195121951219</v>
      </c>
      <c r="S227" s="38"/>
      <c r="T227" s="2" t="s">
        <v>170</v>
      </c>
      <c r="U227" s="6">
        <f>U224/(U224+V224)*100</f>
        <v>42.857142857142854</v>
      </c>
      <c r="V227" s="7">
        <f>V224/(U224+V224)*100</f>
        <v>57.142857142857139</v>
      </c>
      <c r="W227" s="2" t="s">
        <v>171</v>
      </c>
      <c r="X227" s="12">
        <f>X224/SUM(X224:X226)*100</f>
        <v>31.25</v>
      </c>
      <c r="Y227" s="38"/>
    </row>
    <row r="228" spans="2:25" ht="15" customHeight="1" x14ac:dyDescent="0.25">
      <c r="B228" s="3" t="s">
        <v>172</v>
      </c>
      <c r="C228" s="8">
        <f>C225/(C225+D225)*100</f>
        <v>62.5</v>
      </c>
      <c r="D228" s="9">
        <f>D225/(C225+D225)*100</f>
        <v>37.5</v>
      </c>
      <c r="E228" s="3" t="s">
        <v>173</v>
      </c>
      <c r="F228" s="13">
        <f>F225/SUM(F224:F226)*100</f>
        <v>42.5</v>
      </c>
      <c r="G228" s="38"/>
      <c r="H228" s="3" t="s">
        <v>172</v>
      </c>
      <c r="I228" s="8">
        <f>I225/(I225+J225)*100</f>
        <v>87.5</v>
      </c>
      <c r="J228" s="9">
        <f>J225/(I225+J225)*100</f>
        <v>12.5</v>
      </c>
      <c r="K228" s="3" t="s">
        <v>173</v>
      </c>
      <c r="L228" s="13">
        <f>L225/SUM(L224:L226)*100</f>
        <v>52.941176470588239</v>
      </c>
      <c r="M228" s="38"/>
      <c r="N228" s="3" t="s">
        <v>172</v>
      </c>
      <c r="O228" s="8">
        <f>O225/(O225+P225)*100</f>
        <v>50</v>
      </c>
      <c r="P228" s="9">
        <f>P225/(O225+P225)*100</f>
        <v>50</v>
      </c>
      <c r="Q228" s="3" t="s">
        <v>173</v>
      </c>
      <c r="R228" s="13">
        <f>R225/SUM(R224:R226)*100</f>
        <v>57.317073170731703</v>
      </c>
      <c r="S228" s="38"/>
      <c r="T228" s="3" t="s">
        <v>172</v>
      </c>
      <c r="U228" s="8">
        <f>U225/(U225+V225)*100</f>
        <v>25</v>
      </c>
      <c r="V228" s="9">
        <f>V225/(U225+V225)*100</f>
        <v>75</v>
      </c>
      <c r="W228" s="3" t="s">
        <v>173</v>
      </c>
      <c r="X228" s="13">
        <f>X225/SUM(X224:X226)*100</f>
        <v>39.583333333333329</v>
      </c>
      <c r="Y228" s="38"/>
    </row>
    <row r="229" spans="2:25" ht="15" customHeight="1" x14ac:dyDescent="0.25">
      <c r="B229" s="4" t="s">
        <v>174</v>
      </c>
      <c r="C229" s="10">
        <f>C226/(C226+D226)*100</f>
        <v>50</v>
      </c>
      <c r="D229" s="11">
        <f>D226/(C226+D226)*100</f>
        <v>50</v>
      </c>
      <c r="E229" s="4" t="s">
        <v>175</v>
      </c>
      <c r="F229" s="14">
        <f>F226/SUM(F224:F226)*100</f>
        <v>30</v>
      </c>
      <c r="G229" s="38"/>
      <c r="H229" s="4" t="s">
        <v>174</v>
      </c>
      <c r="I229" s="10">
        <f>I226/(I226+J226)*100</f>
        <v>66.666666666666657</v>
      </c>
      <c r="J229" s="11">
        <f>J226/(I226+J226)*100</f>
        <v>33.333333333333329</v>
      </c>
      <c r="K229" s="4" t="s">
        <v>175</v>
      </c>
      <c r="L229" s="14">
        <f>L226/SUM(L224:L226)*100</f>
        <v>22.058823529411764</v>
      </c>
      <c r="M229" s="38"/>
      <c r="N229" s="4" t="s">
        <v>174</v>
      </c>
      <c r="O229" s="10">
        <f>O226/(O226+P226)*100</f>
        <v>100</v>
      </c>
      <c r="P229" s="11">
        <f>P226/(O226+P226)*100</f>
        <v>0</v>
      </c>
      <c r="Q229" s="4" t="s">
        <v>175</v>
      </c>
      <c r="R229" s="14">
        <f>R226/SUM(R224:R226)*100</f>
        <v>23.170731707317074</v>
      </c>
      <c r="S229" s="38"/>
      <c r="T229" s="4" t="s">
        <v>174</v>
      </c>
      <c r="U229" s="10">
        <f>U226/(U226+V226)*100</f>
        <v>33.333333333333329</v>
      </c>
      <c r="V229" s="11">
        <f>V226/(U226+V226)*100</f>
        <v>66.666666666666657</v>
      </c>
      <c r="W229" s="4" t="s">
        <v>175</v>
      </c>
      <c r="X229" s="14">
        <f>X226/SUM(X224:X226)*100</f>
        <v>29.166666666666668</v>
      </c>
      <c r="Y229" s="38"/>
    </row>
    <row r="230" spans="2:25" ht="15" customHeight="1" x14ac:dyDescent="0.25">
      <c r="B230" s="2" t="s">
        <v>176</v>
      </c>
      <c r="C230" s="40">
        <v>2</v>
      </c>
      <c r="D230" s="41"/>
      <c r="E230" s="2" t="s">
        <v>177</v>
      </c>
      <c r="F230" s="12">
        <f>SQRT(5+F224)/SQRT(5+F225)*((5+C224)/(5+D224))</f>
        <v>1.0169503597462535</v>
      </c>
      <c r="G230" s="38"/>
      <c r="H230" s="2" t="s">
        <v>176</v>
      </c>
      <c r="I230" s="40">
        <v>2</v>
      </c>
      <c r="J230" s="41"/>
      <c r="K230" s="2" t="s">
        <v>177</v>
      </c>
      <c r="L230" s="12">
        <f>SQRT(5+L224)/SQRT(5+L225)*((5+I224)/(5+J224))</f>
        <v>0.39443377832558513</v>
      </c>
      <c r="M230" s="38"/>
      <c r="N230" s="2" t="s">
        <v>176</v>
      </c>
      <c r="O230" s="40">
        <v>2</v>
      </c>
      <c r="P230" s="41"/>
      <c r="Q230" s="2" t="s">
        <v>177</v>
      </c>
      <c r="R230" s="12">
        <f>SQRT(5+R224)/SQRT(5+R225)*((5+O224)/(5+P224))</f>
        <v>0.84731854573632337</v>
      </c>
      <c r="S230" s="38"/>
      <c r="T230" s="2" t="s">
        <v>176</v>
      </c>
      <c r="U230" s="40">
        <v>1</v>
      </c>
      <c r="V230" s="41"/>
      <c r="W230" s="2" t="s">
        <v>177</v>
      </c>
      <c r="X230" s="12">
        <f>SQRT(5+X224)/SQRT(5+X225)*((5+U224)/(5+V224))</f>
        <v>0.81144082593357947</v>
      </c>
      <c r="Y230" s="38"/>
    </row>
    <row r="231" spans="2:25" ht="15" customHeight="1" x14ac:dyDescent="0.25">
      <c r="B231" s="3" t="s">
        <v>178</v>
      </c>
      <c r="C231" s="42">
        <v>4</v>
      </c>
      <c r="D231" s="43"/>
      <c r="E231" s="3" t="s">
        <v>179</v>
      </c>
      <c r="F231" s="13">
        <f>SQRT(5+F225)/SQRT(5+F226)*((5+C225)/(5+D225))</f>
        <v>1.5813641116740034</v>
      </c>
      <c r="G231" s="38"/>
      <c r="H231" s="3" t="s">
        <v>178</v>
      </c>
      <c r="I231" s="42">
        <v>9</v>
      </c>
      <c r="J231" s="43"/>
      <c r="K231" s="3" t="s">
        <v>179</v>
      </c>
      <c r="L231" s="13">
        <f>SQRT(5+L225)/SQRT(5+L226)*((5+I225)/(5+J225))</f>
        <v>2.8635642126552705</v>
      </c>
      <c r="M231" s="38"/>
      <c r="N231" s="3" t="s">
        <v>178</v>
      </c>
      <c r="O231" s="42">
        <v>13</v>
      </c>
      <c r="P231" s="43"/>
      <c r="Q231" s="3" t="s">
        <v>179</v>
      </c>
      <c r="R231" s="13">
        <f>SQRT(5+R225)/SQRT(5+R226)*((5+O225)/(5+P225))</f>
        <v>1.4719601443879746</v>
      </c>
      <c r="S231" s="38"/>
      <c r="T231" s="3" t="s">
        <v>178</v>
      </c>
      <c r="U231" s="42">
        <v>2</v>
      </c>
      <c r="V231" s="43"/>
      <c r="W231" s="3" t="s">
        <v>179</v>
      </c>
      <c r="X231" s="13">
        <f>SQRT(5+X225)/SQRT(5+X226)*((5+U225)/(5+V225))</f>
        <v>0.71521098338965716</v>
      </c>
      <c r="Y231" s="38"/>
    </row>
    <row r="232" spans="2:25" ht="15" customHeight="1" x14ac:dyDescent="0.25">
      <c r="B232" s="4" t="s">
        <v>180</v>
      </c>
      <c r="C232" s="44">
        <v>0</v>
      </c>
      <c r="D232" s="45"/>
      <c r="E232" s="4" t="s">
        <v>181</v>
      </c>
      <c r="F232" s="14">
        <f>SQRT(5+F226)/SQRT(5+F224)*((5+C226)/(5+D226))</f>
        <v>1.0363754503432017</v>
      </c>
      <c r="G232" s="38"/>
      <c r="H232" s="4" t="s">
        <v>180</v>
      </c>
      <c r="I232" s="44">
        <v>2</v>
      </c>
      <c r="J232" s="45"/>
      <c r="K232" s="4" t="s">
        <v>181</v>
      </c>
      <c r="L232" s="14">
        <f>SQRT(5+L226)/SQRT(5+L224)*((5+I226)/(5+J226))</f>
        <v>1.1123730207865246</v>
      </c>
      <c r="M232" s="38"/>
      <c r="N232" s="4" t="s">
        <v>180</v>
      </c>
      <c r="O232" s="44">
        <v>4</v>
      </c>
      <c r="P232" s="45"/>
      <c r="Q232" s="4" t="s">
        <v>181</v>
      </c>
      <c r="R232" s="14">
        <f>SQRT(5+R226)/SQRT(5+R224)*((5+O226)/(5+P226))</f>
        <v>1.282853961179637</v>
      </c>
      <c r="S232" s="38"/>
      <c r="T232" s="4" t="s">
        <v>180</v>
      </c>
      <c r="U232" s="44">
        <v>0</v>
      </c>
      <c r="V232" s="45"/>
      <c r="W232" s="4" t="s">
        <v>181</v>
      </c>
      <c r="X232" s="14">
        <f>SQRT(5+X226)/SQRT(5+X224)*((5+U226)/(5+V226))</f>
        <v>0.7580840045962528</v>
      </c>
      <c r="Y232" s="38"/>
    </row>
    <row r="233" spans="2:25" ht="15" customHeight="1" x14ac:dyDescent="0.25">
      <c r="B233" s="2" t="s">
        <v>161</v>
      </c>
      <c r="C233" s="6">
        <f>(100*F230)/(1+F230)</f>
        <v>50.420197742208828</v>
      </c>
      <c r="D233" s="7">
        <f>100-C233</f>
        <v>49.579802257791172</v>
      </c>
      <c r="E233" s="2" t="s">
        <v>130</v>
      </c>
      <c r="F233" s="7">
        <f>(C233+D235)/2</f>
        <v>49.763527852765534</v>
      </c>
      <c r="G233" s="38"/>
      <c r="H233" s="2" t="s">
        <v>161</v>
      </c>
      <c r="I233" s="6">
        <f>(100*L230)/(1+L230)</f>
        <v>28.286304050896931</v>
      </c>
      <c r="J233" s="7">
        <f>100-I233</f>
        <v>71.713695949103069</v>
      </c>
      <c r="K233" s="2" t="s">
        <v>130</v>
      </c>
      <c r="L233" s="7">
        <f>(I233+J235)/2</f>
        <v>37.813213850695078</v>
      </c>
      <c r="M233" s="38"/>
      <c r="N233" s="2" t="s">
        <v>161</v>
      </c>
      <c r="O233" s="6">
        <f>(100*R230)/(1+R230)</f>
        <v>45.867484397423745</v>
      </c>
      <c r="P233" s="7">
        <f>100-O233</f>
        <v>54.132515602576255</v>
      </c>
      <c r="Q233" s="2" t="s">
        <v>130</v>
      </c>
      <c r="R233" s="7">
        <f>(O233+P235)/2</f>
        <v>44.836150697135096</v>
      </c>
      <c r="S233" s="38"/>
      <c r="T233" s="2" t="s">
        <v>161</v>
      </c>
      <c r="U233" s="6">
        <f>(100*X230)/(1+X230)</f>
        <v>44.795326146819043</v>
      </c>
      <c r="V233" s="7">
        <f>100-U233</f>
        <v>55.204673853180957</v>
      </c>
      <c r="W233" s="2" t="s">
        <v>130</v>
      </c>
      <c r="X233" s="7">
        <f>(U233+V235)/2</f>
        <v>50.837714782703472</v>
      </c>
      <c r="Y233" s="38"/>
    </row>
    <row r="234" spans="2:25" ht="15" customHeight="1" x14ac:dyDescent="0.25">
      <c r="B234" s="3" t="s">
        <v>162</v>
      </c>
      <c r="C234" s="8">
        <f>(100*F231)/(1+F231)</f>
        <v>61.260792482641889</v>
      </c>
      <c r="D234" s="9">
        <f t="shared" ref="D234:D235" si="60">100-C234</f>
        <v>38.739207517358111</v>
      </c>
      <c r="E234" s="3" t="s">
        <v>131</v>
      </c>
      <c r="F234" s="9">
        <f>(D233+C234)/2</f>
        <v>55.420297370216531</v>
      </c>
      <c r="G234" s="38"/>
      <c r="H234" s="3" t="s">
        <v>162</v>
      </c>
      <c r="I234" s="8">
        <f>(100*L231)/(1+L231)</f>
        <v>74.117163713121244</v>
      </c>
      <c r="J234" s="9">
        <f t="shared" ref="J234:J235" si="61">100-I234</f>
        <v>25.882836286878756</v>
      </c>
      <c r="K234" s="3" t="s">
        <v>131</v>
      </c>
      <c r="L234" s="9">
        <f>(J233+I234)/2</f>
        <v>72.915429831112164</v>
      </c>
      <c r="M234" s="38"/>
      <c r="N234" s="3" t="s">
        <v>162</v>
      </c>
      <c r="O234" s="8">
        <f>(100*R231)/(1+R231)</f>
        <v>59.546273338173627</v>
      </c>
      <c r="P234" s="9">
        <f t="shared" ref="P234:P235" si="62">100-O234</f>
        <v>40.453726661826373</v>
      </c>
      <c r="Q234" s="3" t="s">
        <v>131</v>
      </c>
      <c r="R234" s="9">
        <f>(P233+O234)/2</f>
        <v>56.839394470374941</v>
      </c>
      <c r="S234" s="38"/>
      <c r="T234" s="3" t="s">
        <v>162</v>
      </c>
      <c r="U234" s="8">
        <f>(100*X231)/(1+X231)</f>
        <v>41.69813453364398</v>
      </c>
      <c r="V234" s="9">
        <f t="shared" ref="V234:V235" si="63">100-U234</f>
        <v>58.30186546635602</v>
      </c>
      <c r="W234" s="3" t="s">
        <v>131</v>
      </c>
      <c r="X234" s="9">
        <f>(V233+U234)/2</f>
        <v>48.451404193412472</v>
      </c>
      <c r="Y234" s="38"/>
    </row>
    <row r="235" spans="2:25" ht="15" customHeight="1" x14ac:dyDescent="0.25">
      <c r="B235" s="4" t="s">
        <v>132</v>
      </c>
      <c r="C235" s="10">
        <f>(100*F232)/(1+F232)</f>
        <v>50.893142036677752</v>
      </c>
      <c r="D235" s="11">
        <f t="shared" si="60"/>
        <v>49.106857963322248</v>
      </c>
      <c r="E235" s="4" t="s">
        <v>133</v>
      </c>
      <c r="F235" s="11">
        <f>(D234+C235)/2</f>
        <v>44.816174777017935</v>
      </c>
      <c r="G235" s="38"/>
      <c r="H235" s="4" t="s">
        <v>132</v>
      </c>
      <c r="I235" s="10">
        <f>(100*L232)/(1+L232)</f>
        <v>52.659876349506767</v>
      </c>
      <c r="J235" s="11">
        <f t="shared" si="61"/>
        <v>47.340123650493233</v>
      </c>
      <c r="K235" s="4" t="s">
        <v>133</v>
      </c>
      <c r="L235" s="11">
        <f>(J234+I235)/2</f>
        <v>39.271356318192758</v>
      </c>
      <c r="M235" s="38"/>
      <c r="N235" s="4" t="s">
        <v>132</v>
      </c>
      <c r="O235" s="10">
        <f>(100*R232)/(1+R232)</f>
        <v>56.195183003153552</v>
      </c>
      <c r="P235" s="11">
        <f t="shared" si="62"/>
        <v>43.804816996846448</v>
      </c>
      <c r="Q235" s="4" t="s">
        <v>133</v>
      </c>
      <c r="R235" s="11">
        <f>(P234+O235)/2</f>
        <v>48.324454832489963</v>
      </c>
      <c r="S235" s="38"/>
      <c r="T235" s="4" t="s">
        <v>132</v>
      </c>
      <c r="U235" s="10">
        <f>(100*X232)/(1+X232)</f>
        <v>43.119896581412107</v>
      </c>
      <c r="V235" s="11">
        <f t="shared" si="63"/>
        <v>56.880103418587893</v>
      </c>
      <c r="W235" s="4" t="s">
        <v>133</v>
      </c>
      <c r="X235" s="11">
        <f>(V234+U235)/2</f>
        <v>50.710881023884063</v>
      </c>
      <c r="Y235" s="38"/>
    </row>
    <row r="236" spans="2:25" ht="15" customHeight="1" x14ac:dyDescent="0.25">
      <c r="B236" s="46" t="s">
        <v>134</v>
      </c>
      <c r="C236" s="49">
        <f>SUM(C224:D226, C230:C232)</f>
        <v>40</v>
      </c>
      <c r="D236" s="50"/>
      <c r="E236" s="5" t="s">
        <v>135</v>
      </c>
      <c r="F236" s="15">
        <f>SQRT(((50-D233)^2+(50-D234)^2+(50-D235)^2)/2)</f>
        <v>7.9931131662626411</v>
      </c>
      <c r="G236" s="38"/>
      <c r="H236" s="46" t="s">
        <v>134</v>
      </c>
      <c r="I236" s="49">
        <f>SUM(I224:J226, I230:I232)</f>
        <v>34</v>
      </c>
      <c r="J236" s="50"/>
      <c r="K236" s="5" t="s">
        <v>135</v>
      </c>
      <c r="L236" s="15">
        <f>SQRT(((50-J233)^2+(50-J234)^2+(50-J235)^2)/2)</f>
        <v>23.023869348246535</v>
      </c>
      <c r="M236" s="38"/>
      <c r="N236" s="46" t="s">
        <v>134</v>
      </c>
      <c r="O236" s="49">
        <f>SUM(O224:P226, O230:O232)</f>
        <v>41</v>
      </c>
      <c r="P236" s="50"/>
      <c r="Q236" s="5" t="s">
        <v>135</v>
      </c>
      <c r="R236" s="15">
        <f>SQRT(((50-P233)^2+(50-P234)^2+(50-P235)^2)/2)</f>
        <v>8.5612298268187939</v>
      </c>
      <c r="S236" s="38"/>
      <c r="T236" s="46" t="s">
        <v>134</v>
      </c>
      <c r="U236" s="49">
        <f>SUM(U224:V226, U230:U232)</f>
        <v>24</v>
      </c>
      <c r="V236" s="50"/>
      <c r="W236" s="5" t="s">
        <v>135</v>
      </c>
      <c r="X236" s="15">
        <f>SQRT(((50-V233)^2+(50-V234)^2+(50-V235)^2)/2)</f>
        <v>8.4659737535006858</v>
      </c>
      <c r="Y236" s="38"/>
    </row>
    <row r="237" spans="2:25" ht="15" customHeight="1" x14ac:dyDescent="0.25">
      <c r="B237" s="47"/>
      <c r="C237" s="51"/>
      <c r="D237" s="52"/>
      <c r="E237" s="5" t="s">
        <v>136</v>
      </c>
      <c r="F237" s="15">
        <f>SQRT(((50-F233)^2+(50-F234)^2+(50-F235)^2)/2)</f>
        <v>5.3060148228411022</v>
      </c>
      <c r="G237" s="38"/>
      <c r="H237" s="47"/>
      <c r="I237" s="51"/>
      <c r="J237" s="52"/>
      <c r="K237" s="5" t="s">
        <v>136</v>
      </c>
      <c r="L237" s="15">
        <f>SQRT(((50-L233)^2+(50-L234)^2+(50-L235)^2)/2)</f>
        <v>19.858732037125357</v>
      </c>
      <c r="M237" s="38"/>
      <c r="N237" s="47"/>
      <c r="O237" s="51"/>
      <c r="P237" s="52"/>
      <c r="Q237" s="5" t="s">
        <v>136</v>
      </c>
      <c r="R237" s="15">
        <f>SQRT(((50-R233)^2+(50-R234)^2+(50-R235)^2)/2)</f>
        <v>6.1745488884800288</v>
      </c>
      <c r="S237" s="38"/>
      <c r="T237" s="47"/>
      <c r="U237" s="51"/>
      <c r="V237" s="52"/>
      <c r="W237" s="5" t="s">
        <v>136</v>
      </c>
      <c r="X237" s="15">
        <f>SQRT(((50-X233)^2+(50-X234)^2+(50-X235)^2)/2)</f>
        <v>1.3426218491181454</v>
      </c>
      <c r="Y237" s="38"/>
    </row>
    <row r="238" spans="2:25" ht="15" customHeight="1" x14ac:dyDescent="0.25">
      <c r="B238" s="48"/>
      <c r="C238" s="53"/>
      <c r="D238" s="54"/>
      <c r="E238" s="5" t="s">
        <v>137</v>
      </c>
      <c r="F238" s="15">
        <f>SQRT(((2*F236^2)+(2*F237^2))/4)</f>
        <v>6.7839388038546851</v>
      </c>
      <c r="G238" s="38"/>
      <c r="H238" s="48"/>
      <c r="I238" s="53"/>
      <c r="J238" s="54"/>
      <c r="K238" s="5" t="s">
        <v>137</v>
      </c>
      <c r="L238" s="15">
        <f>SQRT(((2*L236^2)+(2*L237^2))/4)</f>
        <v>21.499625553570407</v>
      </c>
      <c r="M238" s="38"/>
      <c r="N238" s="48"/>
      <c r="O238" s="53"/>
      <c r="P238" s="54"/>
      <c r="Q238" s="5" t="s">
        <v>137</v>
      </c>
      <c r="R238" s="15">
        <f>SQRT(((2*R236^2)+(2*R237^2))/4)</f>
        <v>7.4639034735130965</v>
      </c>
      <c r="S238" s="38"/>
      <c r="T238" s="48"/>
      <c r="U238" s="53"/>
      <c r="V238" s="54"/>
      <c r="W238" s="5" t="s">
        <v>137</v>
      </c>
      <c r="X238" s="15">
        <f>SQRT(((2*X236^2)+(2*X237^2))/4)</f>
        <v>6.0611609871662342</v>
      </c>
      <c r="Y238" s="38"/>
    </row>
    <row r="239" spans="2:25" ht="15" customHeight="1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2:25" ht="15" customHeight="1" x14ac:dyDescent="0.25">
      <c r="B240" s="39" t="s">
        <v>108</v>
      </c>
      <c r="C240" s="39"/>
      <c r="D240" s="39"/>
      <c r="E240" s="39"/>
      <c r="F240" s="39"/>
      <c r="G240" s="38"/>
      <c r="H240" s="39" t="s">
        <v>109</v>
      </c>
      <c r="I240" s="39"/>
      <c r="J240" s="39"/>
      <c r="K240" s="39"/>
      <c r="L240" s="39"/>
      <c r="M240" s="38"/>
      <c r="N240" s="39" t="s">
        <v>110</v>
      </c>
      <c r="O240" s="39"/>
      <c r="P240" s="39"/>
      <c r="Q240" s="39"/>
      <c r="R240" s="39"/>
      <c r="S240" s="38"/>
      <c r="T240" s="39" t="s">
        <v>318</v>
      </c>
      <c r="U240" s="39"/>
      <c r="V240" s="39"/>
      <c r="W240" s="39"/>
      <c r="X240" s="39"/>
      <c r="Y240" s="38"/>
    </row>
    <row r="241" spans="2:25" ht="15" customHeight="1" x14ac:dyDescent="0.25">
      <c r="B241" s="2" t="s">
        <v>161</v>
      </c>
      <c r="C241" s="33">
        <v>6</v>
      </c>
      <c r="D241" s="34">
        <v>3</v>
      </c>
      <c r="E241" s="2" t="s">
        <v>167</v>
      </c>
      <c r="F241" s="16">
        <f>C241+D241+C243+D243+C247*2</f>
        <v>20</v>
      </c>
      <c r="G241" s="38"/>
      <c r="H241" s="2" t="s">
        <v>161</v>
      </c>
      <c r="I241" s="33">
        <v>3</v>
      </c>
      <c r="J241" s="34">
        <v>2</v>
      </c>
      <c r="K241" s="2" t="s">
        <v>167</v>
      </c>
      <c r="L241" s="16">
        <f>I241+J241+I243+J243+I247*2</f>
        <v>7</v>
      </c>
      <c r="M241" s="38"/>
      <c r="N241" s="2" t="s">
        <v>161</v>
      </c>
      <c r="O241" s="33">
        <v>1</v>
      </c>
      <c r="P241" s="34">
        <v>2</v>
      </c>
      <c r="Q241" s="2" t="s">
        <v>167</v>
      </c>
      <c r="R241" s="16">
        <f>O241+P241+O243+P243+O247*2</f>
        <v>11</v>
      </c>
      <c r="S241" s="38"/>
      <c r="T241" s="2" t="s">
        <v>161</v>
      </c>
      <c r="U241" s="33">
        <v>5</v>
      </c>
      <c r="V241" s="34">
        <v>3</v>
      </c>
      <c r="W241" s="2" t="s">
        <v>167</v>
      </c>
      <c r="X241" s="16">
        <f>U241+V241+U243+V243+U247*2</f>
        <v>17</v>
      </c>
      <c r="Y241" s="38"/>
    </row>
    <row r="242" spans="2:25" ht="15" customHeight="1" x14ac:dyDescent="0.25">
      <c r="B242" s="3" t="s">
        <v>162</v>
      </c>
      <c r="C242" s="35">
        <v>0</v>
      </c>
      <c r="D242" s="36">
        <v>8</v>
      </c>
      <c r="E242" s="3" t="s">
        <v>168</v>
      </c>
      <c r="F242" s="17">
        <f>SUM(C241:D242)+C248*2</f>
        <v>19</v>
      </c>
      <c r="G242" s="38"/>
      <c r="H242" s="3" t="s">
        <v>162</v>
      </c>
      <c r="I242" s="35">
        <v>2</v>
      </c>
      <c r="J242" s="36">
        <v>1</v>
      </c>
      <c r="K242" s="3" t="s">
        <v>168</v>
      </c>
      <c r="L242" s="17">
        <f>SUM(I241:J242)+I248*2</f>
        <v>14</v>
      </c>
      <c r="M242" s="38"/>
      <c r="N242" s="3" t="s">
        <v>162</v>
      </c>
      <c r="O242" s="35">
        <v>1</v>
      </c>
      <c r="P242" s="36">
        <v>1</v>
      </c>
      <c r="Q242" s="3" t="s">
        <v>168</v>
      </c>
      <c r="R242" s="17">
        <f>SUM(O241:P242)+O248*2</f>
        <v>7</v>
      </c>
      <c r="S242" s="38"/>
      <c r="T242" s="3" t="s">
        <v>162</v>
      </c>
      <c r="U242" s="35">
        <v>7</v>
      </c>
      <c r="V242" s="36">
        <v>4</v>
      </c>
      <c r="W242" s="3" t="s">
        <v>168</v>
      </c>
      <c r="X242" s="17">
        <f>SUM(U241:V242)+U248*2</f>
        <v>19</v>
      </c>
      <c r="Y242" s="38"/>
    </row>
    <row r="243" spans="2:25" ht="15" customHeight="1" x14ac:dyDescent="0.25">
      <c r="B243" s="4" t="s">
        <v>132</v>
      </c>
      <c r="C243" s="31">
        <v>1</v>
      </c>
      <c r="D243" s="32">
        <v>4</v>
      </c>
      <c r="E243" s="4" t="s">
        <v>169</v>
      </c>
      <c r="F243" s="18">
        <f>SUM(C242:D243)+C249*2</f>
        <v>13</v>
      </c>
      <c r="G243" s="38"/>
      <c r="H243" s="4" t="s">
        <v>132</v>
      </c>
      <c r="I243" s="31">
        <v>1</v>
      </c>
      <c r="J243" s="32">
        <v>1</v>
      </c>
      <c r="K243" s="4" t="s">
        <v>169</v>
      </c>
      <c r="L243" s="18">
        <f>SUM(I242:J243)+I249*2</f>
        <v>9</v>
      </c>
      <c r="M243" s="38"/>
      <c r="N243" s="4" t="s">
        <v>132</v>
      </c>
      <c r="O243" s="31">
        <v>3</v>
      </c>
      <c r="P243" s="32">
        <v>3</v>
      </c>
      <c r="Q243" s="4" t="s">
        <v>169</v>
      </c>
      <c r="R243" s="18">
        <f>SUM(O242:P243)+O249*2</f>
        <v>10</v>
      </c>
      <c r="S243" s="38"/>
      <c r="T243" s="4" t="s">
        <v>132</v>
      </c>
      <c r="U243" s="31">
        <v>3</v>
      </c>
      <c r="V243" s="32">
        <v>6</v>
      </c>
      <c r="W243" s="4" t="s">
        <v>169</v>
      </c>
      <c r="X243" s="18">
        <f>SUM(U242:V243)+U249*2</f>
        <v>20</v>
      </c>
      <c r="Y243" s="38"/>
    </row>
    <row r="244" spans="2:25" ht="15" customHeight="1" x14ac:dyDescent="0.25">
      <c r="B244" s="2" t="s">
        <v>170</v>
      </c>
      <c r="C244" s="6">
        <f>C241/(C241+D241)*100</f>
        <v>66.666666666666657</v>
      </c>
      <c r="D244" s="7">
        <f>D241/(C241+D241)*100</f>
        <v>33.333333333333329</v>
      </c>
      <c r="E244" s="2" t="s">
        <v>171</v>
      </c>
      <c r="F244" s="12">
        <f>F241/SUM(F241:F243)*100</f>
        <v>38.461538461538467</v>
      </c>
      <c r="G244" s="38"/>
      <c r="H244" s="2" t="s">
        <v>170</v>
      </c>
      <c r="I244" s="6">
        <f>I241/(I241+J241)*100</f>
        <v>60</v>
      </c>
      <c r="J244" s="7">
        <f>J241/(I241+J241)*100</f>
        <v>40</v>
      </c>
      <c r="K244" s="2" t="s">
        <v>171</v>
      </c>
      <c r="L244" s="12">
        <f>L241/SUM(L241:L243)*100</f>
        <v>23.333333333333332</v>
      </c>
      <c r="M244" s="38"/>
      <c r="N244" s="2" t="s">
        <v>170</v>
      </c>
      <c r="O244" s="6">
        <f>O241/(O241+P241)*100</f>
        <v>33.333333333333329</v>
      </c>
      <c r="P244" s="7">
        <f>P241/(O241+P241)*100</f>
        <v>66.666666666666657</v>
      </c>
      <c r="Q244" s="2" t="s">
        <v>171</v>
      </c>
      <c r="R244" s="12">
        <f>R241/SUM(R241:R243)*100</f>
        <v>39.285714285714285</v>
      </c>
      <c r="S244" s="38"/>
      <c r="T244" s="2" t="s">
        <v>170</v>
      </c>
      <c r="U244" s="6">
        <f>U241/(U241+V241)*100</f>
        <v>62.5</v>
      </c>
      <c r="V244" s="7">
        <f>V241/(U241+V241)*100</f>
        <v>37.5</v>
      </c>
      <c r="W244" s="2" t="s">
        <v>171</v>
      </c>
      <c r="X244" s="12">
        <f>X241/SUM(X241:X243)*100</f>
        <v>30.357142857142854</v>
      </c>
      <c r="Y244" s="38"/>
    </row>
    <row r="245" spans="2:25" ht="15" customHeight="1" x14ac:dyDescent="0.25">
      <c r="B245" s="3" t="s">
        <v>172</v>
      </c>
      <c r="C245" s="8">
        <f>C242/(C242+D242)*100</f>
        <v>0</v>
      </c>
      <c r="D245" s="9">
        <f>D242/(C242+D242)*100</f>
        <v>100</v>
      </c>
      <c r="E245" s="3" t="s">
        <v>173</v>
      </c>
      <c r="F245" s="13">
        <f>F242/SUM(F241:F243)*100</f>
        <v>36.538461538461533</v>
      </c>
      <c r="G245" s="38"/>
      <c r="H245" s="3" t="s">
        <v>172</v>
      </c>
      <c r="I245" s="8">
        <f>I242/(I242+J242)*100</f>
        <v>66.666666666666657</v>
      </c>
      <c r="J245" s="9">
        <f>J242/(I242+J242)*100</f>
        <v>33.333333333333329</v>
      </c>
      <c r="K245" s="3" t="s">
        <v>173</v>
      </c>
      <c r="L245" s="13">
        <f>L242/SUM(L241:L243)*100</f>
        <v>46.666666666666664</v>
      </c>
      <c r="M245" s="38"/>
      <c r="N245" s="3" t="s">
        <v>172</v>
      </c>
      <c r="O245" s="8">
        <f>O242/(O242+P242)*100</f>
        <v>50</v>
      </c>
      <c r="P245" s="9">
        <f>P242/(O242+P242)*100</f>
        <v>50</v>
      </c>
      <c r="Q245" s="3" t="s">
        <v>173</v>
      </c>
      <c r="R245" s="13">
        <f>R242/SUM(R241:R243)*100</f>
        <v>25</v>
      </c>
      <c r="S245" s="38"/>
      <c r="T245" s="3" t="s">
        <v>172</v>
      </c>
      <c r="U245" s="8">
        <f>U242/(U242+V242)*100</f>
        <v>63.636363636363633</v>
      </c>
      <c r="V245" s="9">
        <f>V242/(U242+V242)*100</f>
        <v>36.363636363636367</v>
      </c>
      <c r="W245" s="3" t="s">
        <v>173</v>
      </c>
      <c r="X245" s="13">
        <f>X242/SUM(X241:X243)*100</f>
        <v>33.928571428571431</v>
      </c>
      <c r="Y245" s="38"/>
    </row>
    <row r="246" spans="2:25" ht="15" customHeight="1" x14ac:dyDescent="0.25">
      <c r="B246" s="4" t="s">
        <v>174</v>
      </c>
      <c r="C246" s="10">
        <f>C243/(C243+D243)*100</f>
        <v>20</v>
      </c>
      <c r="D246" s="11">
        <f>D243/(C243+D243)*100</f>
        <v>80</v>
      </c>
      <c r="E246" s="4" t="s">
        <v>175</v>
      </c>
      <c r="F246" s="14">
        <f>F243/SUM(F241:F243)*100</f>
        <v>25</v>
      </c>
      <c r="G246" s="38"/>
      <c r="H246" s="4" t="s">
        <v>174</v>
      </c>
      <c r="I246" s="10">
        <f>I243/(I243+J243)*100</f>
        <v>50</v>
      </c>
      <c r="J246" s="11">
        <f>J243/(I243+J243)*100</f>
        <v>50</v>
      </c>
      <c r="K246" s="4" t="s">
        <v>175</v>
      </c>
      <c r="L246" s="14">
        <f>L243/SUM(L241:L243)*100</f>
        <v>30</v>
      </c>
      <c r="M246" s="38"/>
      <c r="N246" s="4" t="s">
        <v>174</v>
      </c>
      <c r="O246" s="10">
        <f>O243/(O243+P243)*100</f>
        <v>50</v>
      </c>
      <c r="P246" s="11">
        <f>P243/(O243+P243)*100</f>
        <v>50</v>
      </c>
      <c r="Q246" s="4" t="s">
        <v>175</v>
      </c>
      <c r="R246" s="14">
        <f>R243/SUM(R241:R243)*100</f>
        <v>35.714285714285715</v>
      </c>
      <c r="S246" s="38"/>
      <c r="T246" s="4" t="s">
        <v>174</v>
      </c>
      <c r="U246" s="10">
        <f>U243/(U243+V243)*100</f>
        <v>33.333333333333329</v>
      </c>
      <c r="V246" s="11">
        <f>V243/(U243+V243)*100</f>
        <v>66.666666666666657</v>
      </c>
      <c r="W246" s="4" t="s">
        <v>175</v>
      </c>
      <c r="X246" s="14">
        <f>X243/SUM(X241:X243)*100</f>
        <v>35.714285714285715</v>
      </c>
      <c r="Y246" s="38"/>
    </row>
    <row r="247" spans="2:25" ht="15" customHeight="1" x14ac:dyDescent="0.25">
      <c r="B247" s="2" t="s">
        <v>176</v>
      </c>
      <c r="C247" s="40">
        <v>3</v>
      </c>
      <c r="D247" s="41"/>
      <c r="E247" s="2" t="s">
        <v>177</v>
      </c>
      <c r="F247" s="12">
        <f>SQRT(5+F241)/SQRT(5+F242)*((5+C241)/(5+D241))</f>
        <v>1.4033534984695293</v>
      </c>
      <c r="G247" s="38"/>
      <c r="H247" s="2" t="s">
        <v>176</v>
      </c>
      <c r="I247" s="40">
        <v>0</v>
      </c>
      <c r="J247" s="41"/>
      <c r="K247" s="2" t="s">
        <v>177</v>
      </c>
      <c r="L247" s="12">
        <f>SQRT(5+L241)/SQRT(5+L242)*((5+I241)/(5+J241))</f>
        <v>0.9082507591303155</v>
      </c>
      <c r="M247" s="38"/>
      <c r="N247" s="2" t="s">
        <v>176</v>
      </c>
      <c r="O247" s="40">
        <v>1</v>
      </c>
      <c r="P247" s="41"/>
      <c r="Q247" s="2" t="s">
        <v>177</v>
      </c>
      <c r="R247" s="12">
        <f>SQRT(5+R241)/SQRT(5+R242)*((5+O241)/(5+P241))</f>
        <v>0.98974331861078713</v>
      </c>
      <c r="S247" s="38"/>
      <c r="T247" s="2" t="s">
        <v>176</v>
      </c>
      <c r="U247" s="40">
        <v>0</v>
      </c>
      <c r="V247" s="41"/>
      <c r="W247" s="2" t="s">
        <v>177</v>
      </c>
      <c r="X247" s="12">
        <f>SQRT(5+X241)/SQRT(5+X242)*((5+U241)/(5+V241))</f>
        <v>1.1967838846954229</v>
      </c>
      <c r="Y247" s="38"/>
    </row>
    <row r="248" spans="2:25" ht="15" customHeight="1" x14ac:dyDescent="0.25">
      <c r="B248" s="3" t="s">
        <v>178</v>
      </c>
      <c r="C248" s="42">
        <v>1</v>
      </c>
      <c r="D248" s="43"/>
      <c r="E248" s="3" t="s">
        <v>179</v>
      </c>
      <c r="F248" s="13">
        <f>SQRT(5+F242)/SQRT(5+F243)*((5+C242)/(5+D242))</f>
        <v>0.44411559168432752</v>
      </c>
      <c r="G248" s="38"/>
      <c r="H248" s="3" t="s">
        <v>178</v>
      </c>
      <c r="I248" s="42">
        <v>3</v>
      </c>
      <c r="J248" s="43"/>
      <c r="K248" s="3" t="s">
        <v>179</v>
      </c>
      <c r="L248" s="13">
        <f>SQRT(5+L242)/SQRT(5+L243)*((5+I242)/(5+J242))</f>
        <v>1.3591255358583409</v>
      </c>
      <c r="M248" s="38"/>
      <c r="N248" s="3" t="s">
        <v>178</v>
      </c>
      <c r="O248" s="42">
        <v>1</v>
      </c>
      <c r="P248" s="43"/>
      <c r="Q248" s="3" t="s">
        <v>179</v>
      </c>
      <c r="R248" s="13">
        <f>SQRT(5+R242)/SQRT(5+R243)*((5+O242)/(5+P242))</f>
        <v>0.89442719099991574</v>
      </c>
      <c r="S248" s="38"/>
      <c r="T248" s="3" t="s">
        <v>178</v>
      </c>
      <c r="U248" s="42">
        <v>0</v>
      </c>
      <c r="V248" s="43"/>
      <c r="W248" s="3" t="s">
        <v>179</v>
      </c>
      <c r="X248" s="13">
        <f>SQRT(5+X242)/SQRT(5+X243)*((5+U242)/(5+V242))</f>
        <v>1.3063945294843615</v>
      </c>
      <c r="Y248" s="38"/>
    </row>
    <row r="249" spans="2:25" ht="15" customHeight="1" x14ac:dyDescent="0.25">
      <c r="B249" s="4" t="s">
        <v>180</v>
      </c>
      <c r="C249" s="44">
        <v>0</v>
      </c>
      <c r="D249" s="45"/>
      <c r="E249" s="4" t="s">
        <v>181</v>
      </c>
      <c r="F249" s="14">
        <f>SQRT(5+F243)/SQRT(5+F241)*((5+C243)/(5+D243))</f>
        <v>0.5656854249492379</v>
      </c>
      <c r="G249" s="38"/>
      <c r="H249" s="4" t="s">
        <v>180</v>
      </c>
      <c r="I249" s="44">
        <v>2</v>
      </c>
      <c r="J249" s="45"/>
      <c r="K249" s="4" t="s">
        <v>181</v>
      </c>
      <c r="L249" s="14">
        <f>SQRT(5+L243)/SQRT(5+L241)*((5+I243)/(5+J243))</f>
        <v>1.0801234497346435</v>
      </c>
      <c r="M249" s="38"/>
      <c r="N249" s="4" t="s">
        <v>180</v>
      </c>
      <c r="O249" s="44">
        <v>1</v>
      </c>
      <c r="P249" s="45"/>
      <c r="Q249" s="4" t="s">
        <v>181</v>
      </c>
      <c r="R249" s="14">
        <f>SQRT(5+R243)/SQRT(5+R241)*((5+O243)/(5+P243))</f>
        <v>0.96824583655185426</v>
      </c>
      <c r="S249" s="38"/>
      <c r="T249" s="4" t="s">
        <v>180</v>
      </c>
      <c r="U249" s="44">
        <v>0</v>
      </c>
      <c r="V249" s="45"/>
      <c r="W249" s="4" t="s">
        <v>181</v>
      </c>
      <c r="X249" s="14">
        <f>SQRT(5+X243)/SQRT(5+X241)*((5+U243)/(5+V243))</f>
        <v>0.77527533220221978</v>
      </c>
      <c r="Y249" s="38"/>
    </row>
    <row r="250" spans="2:25" ht="15" customHeight="1" x14ac:dyDescent="0.25">
      <c r="B250" s="2" t="s">
        <v>161</v>
      </c>
      <c r="C250" s="6">
        <f>(100*F247)/(1+F247)</f>
        <v>58.391472555460268</v>
      </c>
      <c r="D250" s="7">
        <f>100-C250</f>
        <v>41.608527444539732</v>
      </c>
      <c r="E250" s="2" t="s">
        <v>130</v>
      </c>
      <c r="F250" s="7">
        <f>(C250+D252)/2</f>
        <v>61.130631502050868</v>
      </c>
      <c r="G250" s="38"/>
      <c r="H250" s="2" t="s">
        <v>161</v>
      </c>
      <c r="I250" s="6">
        <f>(100*L247)/(1+L247)</f>
        <v>47.595985736395065</v>
      </c>
      <c r="J250" s="7">
        <f>100-I250</f>
        <v>52.404014263604935</v>
      </c>
      <c r="K250" s="2" t="s">
        <v>130</v>
      </c>
      <c r="L250" s="7">
        <f>(I250+J252)/2</f>
        <v>47.835027788590544</v>
      </c>
      <c r="M250" s="38"/>
      <c r="N250" s="2" t="s">
        <v>161</v>
      </c>
      <c r="O250" s="6">
        <f>(100*R247)/(1+R247)</f>
        <v>49.742261192856425</v>
      </c>
      <c r="P250" s="7">
        <f>100-O250</f>
        <v>50.257738807143575</v>
      </c>
      <c r="Q250" s="2" t="s">
        <v>130</v>
      </c>
      <c r="R250" s="7">
        <f>(O250+P252)/2</f>
        <v>50.274461354944833</v>
      </c>
      <c r="S250" s="38"/>
      <c r="T250" s="2" t="s">
        <v>161</v>
      </c>
      <c r="U250" s="6">
        <f>(100*X247)/(1+X247)</f>
        <v>54.478908600576943</v>
      </c>
      <c r="V250" s="7">
        <f>100-U250</f>
        <v>45.521091399423057</v>
      </c>
      <c r="W250" s="2" t="s">
        <v>130</v>
      </c>
      <c r="X250" s="7">
        <f>(U250+V252)/2</f>
        <v>55.404099577015913</v>
      </c>
      <c r="Y250" s="38"/>
    </row>
    <row r="251" spans="2:25" ht="15" customHeight="1" x14ac:dyDescent="0.25">
      <c r="B251" s="3" t="s">
        <v>162</v>
      </c>
      <c r="C251" s="8">
        <f>(100*F248)/(1+F248)</f>
        <v>30.753465598023109</v>
      </c>
      <c r="D251" s="9">
        <f t="shared" ref="D251:D252" si="64">100-C251</f>
        <v>69.246534401976888</v>
      </c>
      <c r="E251" s="3" t="s">
        <v>131</v>
      </c>
      <c r="F251" s="9">
        <f>(D250+C251)/2</f>
        <v>36.180996521281422</v>
      </c>
      <c r="G251" s="38"/>
      <c r="H251" s="3" t="s">
        <v>162</v>
      </c>
      <c r="I251" s="8">
        <f>(100*L248)/(1+L248)</f>
        <v>57.611412160982724</v>
      </c>
      <c r="J251" s="9">
        <f t="shared" ref="J251:J252" si="65">100-I251</f>
        <v>42.388587839017276</v>
      </c>
      <c r="K251" s="3" t="s">
        <v>131</v>
      </c>
      <c r="L251" s="9">
        <f>(J250+I251)/2</f>
        <v>55.007713212293829</v>
      </c>
      <c r="M251" s="38"/>
      <c r="N251" s="3" t="s">
        <v>162</v>
      </c>
      <c r="O251" s="8">
        <f>(100*R248)/(1+R248)</f>
        <v>47.21359549995794</v>
      </c>
      <c r="P251" s="9">
        <f t="shared" ref="P251:P252" si="66">100-O251</f>
        <v>52.78640450004206</v>
      </c>
      <c r="Q251" s="3" t="s">
        <v>131</v>
      </c>
      <c r="R251" s="9">
        <f>(P250+O251)/2</f>
        <v>48.735667153550757</v>
      </c>
      <c r="S251" s="38"/>
      <c r="T251" s="3" t="s">
        <v>162</v>
      </c>
      <c r="U251" s="8">
        <f>(100*X248)/(1+X248)</f>
        <v>56.642283563533731</v>
      </c>
      <c r="V251" s="9">
        <f t="shared" ref="V251:V252" si="67">100-U251</f>
        <v>43.357716436466269</v>
      </c>
      <c r="W251" s="3" t="s">
        <v>131</v>
      </c>
      <c r="X251" s="9">
        <f>(V250+U251)/2</f>
        <v>51.081687481478397</v>
      </c>
      <c r="Y251" s="38"/>
    </row>
    <row r="252" spans="2:25" ht="15" customHeight="1" x14ac:dyDescent="0.25">
      <c r="B252" s="4" t="s">
        <v>132</v>
      </c>
      <c r="C252" s="10">
        <f>(100*F249)/(1+F249)</f>
        <v>36.130209551358533</v>
      </c>
      <c r="D252" s="11">
        <f t="shared" si="64"/>
        <v>63.869790448641467</v>
      </c>
      <c r="E252" s="4" t="s">
        <v>133</v>
      </c>
      <c r="F252" s="11">
        <f>(D251+C252)/2</f>
        <v>52.68837197666771</v>
      </c>
      <c r="G252" s="38"/>
      <c r="H252" s="4" t="s">
        <v>132</v>
      </c>
      <c r="I252" s="10">
        <f>(100*L249)/(1+L249)</f>
        <v>51.925930159213976</v>
      </c>
      <c r="J252" s="11">
        <f t="shared" si="65"/>
        <v>48.074069840786024</v>
      </c>
      <c r="K252" s="4" t="s">
        <v>133</v>
      </c>
      <c r="L252" s="11">
        <f>(J251+I252)/2</f>
        <v>47.157258999115626</v>
      </c>
      <c r="M252" s="38"/>
      <c r="N252" s="4" t="s">
        <v>132</v>
      </c>
      <c r="O252" s="10">
        <f>(100*R249)/(1+R249)</f>
        <v>49.193338482966752</v>
      </c>
      <c r="P252" s="11">
        <f t="shared" si="66"/>
        <v>50.806661517033248</v>
      </c>
      <c r="Q252" s="4" t="s">
        <v>133</v>
      </c>
      <c r="R252" s="11">
        <f>(P251+O252)/2</f>
        <v>50.989871491504402</v>
      </c>
      <c r="S252" s="38"/>
      <c r="T252" s="4" t="s">
        <v>132</v>
      </c>
      <c r="U252" s="10">
        <f>(100*X249)/(1+X249)</f>
        <v>43.670709446545111</v>
      </c>
      <c r="V252" s="11">
        <f t="shared" si="67"/>
        <v>56.329290553454889</v>
      </c>
      <c r="W252" s="4" t="s">
        <v>133</v>
      </c>
      <c r="X252" s="11">
        <f>(V251+U252)/2</f>
        <v>43.51421294150569</v>
      </c>
      <c r="Y252" s="38"/>
    </row>
    <row r="253" spans="2:25" ht="15" customHeight="1" x14ac:dyDescent="0.25">
      <c r="B253" s="46" t="s">
        <v>134</v>
      </c>
      <c r="C253" s="49">
        <f>SUM(C241:D243, C247:C249)</f>
        <v>26</v>
      </c>
      <c r="D253" s="50"/>
      <c r="E253" s="5" t="s">
        <v>135</v>
      </c>
      <c r="F253" s="15">
        <f>SQRT(((50-D250)^2+(50-D251)^2+(50-D252)^2)/2)</f>
        <v>17.793495795159938</v>
      </c>
      <c r="G253" s="38"/>
      <c r="H253" s="46" t="s">
        <v>134</v>
      </c>
      <c r="I253" s="49">
        <f>SUM(I241:J243, I247:I249)</f>
        <v>15</v>
      </c>
      <c r="J253" s="50"/>
      <c r="K253" s="5" t="s">
        <v>135</v>
      </c>
      <c r="L253" s="15">
        <f>SQRT(((50-J250)^2+(50-J251)^2+(50-J252)^2)/2)</f>
        <v>5.8061211941425084</v>
      </c>
      <c r="M253" s="38"/>
      <c r="N253" s="46" t="s">
        <v>134</v>
      </c>
      <c r="O253" s="49">
        <f>SUM(O241:P243, O247:O249)</f>
        <v>14</v>
      </c>
      <c r="P253" s="50"/>
      <c r="Q253" s="5" t="s">
        <v>135</v>
      </c>
      <c r="R253" s="15">
        <f>SQRT(((50-P250)^2+(50-P251)^2+(50-P252)^2)/2)</f>
        <v>2.0592695469055062</v>
      </c>
      <c r="S253" s="38"/>
      <c r="T253" s="46" t="s">
        <v>134</v>
      </c>
      <c r="U253" s="49">
        <f>SUM(U241:V243, U247:U249)</f>
        <v>28</v>
      </c>
      <c r="V253" s="50"/>
      <c r="W253" s="5" t="s">
        <v>135</v>
      </c>
      <c r="X253" s="15">
        <f>SQRT(((50-V250)^2+(50-V251)^2+(50-V252)^2)/2)</f>
        <v>7.2194346073901716</v>
      </c>
      <c r="Y253" s="38"/>
    </row>
    <row r="254" spans="2:25" ht="15" customHeight="1" x14ac:dyDescent="0.25">
      <c r="B254" s="47"/>
      <c r="C254" s="51"/>
      <c r="D254" s="52"/>
      <c r="E254" s="5" t="s">
        <v>136</v>
      </c>
      <c r="F254" s="15">
        <f>SQRT(((50-F250)^2+(50-F251)^2+(50-F252)^2)/2)</f>
        <v>12.69021588989359</v>
      </c>
      <c r="G254" s="38"/>
      <c r="H254" s="47"/>
      <c r="I254" s="51"/>
      <c r="J254" s="52"/>
      <c r="K254" s="5" t="s">
        <v>136</v>
      </c>
      <c r="L254" s="15">
        <f>SQRT(((50-L250)^2+(50-L251)^2+(50-L252)^2)/2)</f>
        <v>4.3500271660569219</v>
      </c>
      <c r="M254" s="38"/>
      <c r="N254" s="47"/>
      <c r="O254" s="51"/>
      <c r="P254" s="52"/>
      <c r="Q254" s="5" t="s">
        <v>136</v>
      </c>
      <c r="R254" s="15">
        <f>SQRT(((50-R250)^2+(50-R251)^2+(50-R252)^2)/2)</f>
        <v>1.1518923889977197</v>
      </c>
      <c r="S254" s="38"/>
      <c r="T254" s="47"/>
      <c r="U254" s="51"/>
      <c r="V254" s="52"/>
      <c r="W254" s="5" t="s">
        <v>136</v>
      </c>
      <c r="X254" s="15">
        <f>SQRT(((50-X250)^2+(50-X251)^2+(50-X252)^2)/2)</f>
        <v>6.0182960135748935</v>
      </c>
      <c r="Y254" s="38"/>
    </row>
    <row r="255" spans="2:25" ht="15" customHeight="1" x14ac:dyDescent="0.25">
      <c r="B255" s="48"/>
      <c r="C255" s="53"/>
      <c r="D255" s="54"/>
      <c r="E255" s="5" t="s">
        <v>137</v>
      </c>
      <c r="F255" s="15">
        <f>SQRT(((2*F253^2)+(2*F254^2))/4)</f>
        <v>15.453965056652649</v>
      </c>
      <c r="G255" s="38"/>
      <c r="H255" s="48"/>
      <c r="I255" s="53"/>
      <c r="J255" s="54"/>
      <c r="K255" s="5" t="s">
        <v>137</v>
      </c>
      <c r="L255" s="15">
        <f>SQRT(((2*L253^2)+(2*L254^2))/4)</f>
        <v>5.1299990090887952</v>
      </c>
      <c r="M255" s="38"/>
      <c r="N255" s="48"/>
      <c r="O255" s="53"/>
      <c r="P255" s="54"/>
      <c r="Q255" s="5" t="s">
        <v>137</v>
      </c>
      <c r="R255" s="15">
        <f>SQRT(((2*R253^2)+(2*R254^2))/4)</f>
        <v>1.6684494512335823</v>
      </c>
      <c r="S255" s="38"/>
      <c r="T255" s="48"/>
      <c r="U255" s="53"/>
      <c r="V255" s="54"/>
      <c r="W255" s="5" t="s">
        <v>137</v>
      </c>
      <c r="X255" s="15">
        <f>SQRT(((2*X253^2)+(2*X254^2))/4)</f>
        <v>6.6460560845284151</v>
      </c>
      <c r="Y255" s="38"/>
    </row>
    <row r="256" spans="2:25" ht="15" customHeight="1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2:25" ht="15" customHeight="1" x14ac:dyDescent="0.25">
      <c r="B257" s="39" t="s">
        <v>319</v>
      </c>
      <c r="C257" s="39"/>
      <c r="D257" s="39"/>
      <c r="E257" s="39"/>
      <c r="F257" s="39"/>
      <c r="G257" s="38"/>
      <c r="H257" s="39" t="s">
        <v>320</v>
      </c>
      <c r="I257" s="39"/>
      <c r="J257" s="39"/>
      <c r="K257" s="39"/>
      <c r="L257" s="39"/>
      <c r="M257" s="38"/>
      <c r="N257" s="39" t="s">
        <v>324</v>
      </c>
      <c r="O257" s="39"/>
      <c r="P257" s="39"/>
      <c r="Q257" s="39"/>
      <c r="R257" s="39"/>
      <c r="S257" s="38"/>
      <c r="T257" s="39" t="s">
        <v>326</v>
      </c>
      <c r="U257" s="39"/>
      <c r="V257" s="39"/>
      <c r="W257" s="39"/>
      <c r="X257" s="39"/>
      <c r="Y257" s="38"/>
    </row>
    <row r="258" spans="2:25" ht="15" customHeight="1" x14ac:dyDescent="0.25">
      <c r="B258" s="2" t="s">
        <v>161</v>
      </c>
      <c r="C258" s="33">
        <v>8</v>
      </c>
      <c r="D258" s="34">
        <v>10</v>
      </c>
      <c r="E258" s="2" t="s">
        <v>167</v>
      </c>
      <c r="F258" s="16">
        <f>C258+D258+C260+D260+C264*2</f>
        <v>33</v>
      </c>
      <c r="G258" s="38"/>
      <c r="H258" s="2" t="s">
        <v>161</v>
      </c>
      <c r="I258" s="33">
        <v>0</v>
      </c>
      <c r="J258" s="34">
        <v>6</v>
      </c>
      <c r="K258" s="2" t="s">
        <v>167</v>
      </c>
      <c r="L258" s="16">
        <f>I258+J258+I260+J260+I264*2</f>
        <v>7</v>
      </c>
      <c r="M258" s="38"/>
      <c r="N258" s="2" t="s">
        <v>161</v>
      </c>
      <c r="O258" s="33">
        <v>0</v>
      </c>
      <c r="P258" s="34">
        <v>2</v>
      </c>
      <c r="Q258" s="2" t="s">
        <v>167</v>
      </c>
      <c r="R258" s="16">
        <f>O258+P258+O260+P260+O264*2</f>
        <v>12</v>
      </c>
      <c r="S258" s="38"/>
      <c r="T258" s="2" t="s">
        <v>161</v>
      </c>
      <c r="U258" s="33">
        <v>2</v>
      </c>
      <c r="V258" s="34">
        <v>3</v>
      </c>
      <c r="W258" s="2" t="s">
        <v>167</v>
      </c>
      <c r="X258" s="16">
        <f>U258+V258+U260+V260+U264*2</f>
        <v>19</v>
      </c>
      <c r="Y258" s="38"/>
    </row>
    <row r="259" spans="2:25" ht="15" customHeight="1" x14ac:dyDescent="0.25">
      <c r="B259" s="3" t="s">
        <v>162</v>
      </c>
      <c r="C259" s="35">
        <v>6</v>
      </c>
      <c r="D259" s="36">
        <v>2</v>
      </c>
      <c r="E259" s="3" t="s">
        <v>168</v>
      </c>
      <c r="F259" s="17">
        <f>SUM(C258:D259)+C265*2</f>
        <v>42</v>
      </c>
      <c r="G259" s="38"/>
      <c r="H259" s="3" t="s">
        <v>162</v>
      </c>
      <c r="I259" s="35">
        <v>5</v>
      </c>
      <c r="J259" s="36">
        <v>2</v>
      </c>
      <c r="K259" s="3" t="s">
        <v>168</v>
      </c>
      <c r="L259" s="17">
        <f>SUM(I258:J259)+I265*2</f>
        <v>25</v>
      </c>
      <c r="M259" s="38"/>
      <c r="N259" s="3" t="s">
        <v>162</v>
      </c>
      <c r="O259" s="35">
        <v>0</v>
      </c>
      <c r="P259" s="36">
        <v>1</v>
      </c>
      <c r="Q259" s="3" t="s">
        <v>168</v>
      </c>
      <c r="R259" s="17">
        <f>SUM(O258:P259)+O265*2</f>
        <v>11</v>
      </c>
      <c r="S259" s="38"/>
      <c r="T259" s="3" t="s">
        <v>162</v>
      </c>
      <c r="U259" s="35">
        <v>1</v>
      </c>
      <c r="V259" s="36">
        <v>8</v>
      </c>
      <c r="W259" s="3" t="s">
        <v>168</v>
      </c>
      <c r="X259" s="17">
        <f>SUM(U258:V259)+U265*2</f>
        <v>26</v>
      </c>
      <c r="Y259" s="38"/>
    </row>
    <row r="260" spans="2:25" ht="15" customHeight="1" x14ac:dyDescent="0.25">
      <c r="B260" s="4" t="s">
        <v>132</v>
      </c>
      <c r="C260" s="31">
        <v>2</v>
      </c>
      <c r="D260" s="32">
        <v>1</v>
      </c>
      <c r="E260" s="4" t="s">
        <v>169</v>
      </c>
      <c r="F260" s="18">
        <f>SUM(C259:D260)+C266*2</f>
        <v>17</v>
      </c>
      <c r="G260" s="38"/>
      <c r="H260" s="4" t="s">
        <v>132</v>
      </c>
      <c r="I260" s="31">
        <v>0</v>
      </c>
      <c r="J260" s="32">
        <v>1</v>
      </c>
      <c r="K260" s="4" t="s">
        <v>169</v>
      </c>
      <c r="L260" s="18">
        <f>SUM(I259:J260)+I266*2</f>
        <v>10</v>
      </c>
      <c r="M260" s="38"/>
      <c r="N260" s="4" t="s">
        <v>132</v>
      </c>
      <c r="O260" s="31">
        <v>4</v>
      </c>
      <c r="P260" s="32">
        <v>0</v>
      </c>
      <c r="Q260" s="4" t="s">
        <v>169</v>
      </c>
      <c r="R260" s="18">
        <f>SUM(O259:P260)+O266*2</f>
        <v>5</v>
      </c>
      <c r="S260" s="38"/>
      <c r="T260" s="4" t="s">
        <v>132</v>
      </c>
      <c r="U260" s="31">
        <v>6</v>
      </c>
      <c r="V260" s="32">
        <v>4</v>
      </c>
      <c r="W260" s="4" t="s">
        <v>169</v>
      </c>
      <c r="X260" s="18">
        <f>SUM(U259:V260)+U266*2</f>
        <v>37</v>
      </c>
      <c r="Y260" s="38"/>
    </row>
    <row r="261" spans="2:25" ht="15" customHeight="1" x14ac:dyDescent="0.25">
      <c r="B261" s="2" t="s">
        <v>170</v>
      </c>
      <c r="C261" s="6">
        <f>C258/(C258+D258)*100</f>
        <v>44.444444444444443</v>
      </c>
      <c r="D261" s="7">
        <f>D258/(C258+D258)*100</f>
        <v>55.555555555555557</v>
      </c>
      <c r="E261" s="2" t="s">
        <v>171</v>
      </c>
      <c r="F261" s="12">
        <f>F258/SUM(F258:F260)*100</f>
        <v>35.869565217391305</v>
      </c>
      <c r="G261" s="38"/>
      <c r="H261" s="2" t="s">
        <v>170</v>
      </c>
      <c r="I261" s="6">
        <f>I258/(I258+J258)*100</f>
        <v>0</v>
      </c>
      <c r="J261" s="7">
        <f>J258/(I258+J258)*100</f>
        <v>100</v>
      </c>
      <c r="K261" s="2" t="s">
        <v>171</v>
      </c>
      <c r="L261" s="12">
        <f>L258/SUM(L258:L260)*100</f>
        <v>16.666666666666664</v>
      </c>
      <c r="M261" s="38"/>
      <c r="N261" s="2" t="s">
        <v>170</v>
      </c>
      <c r="O261" s="6">
        <f>O258/(O258+P258)*100</f>
        <v>0</v>
      </c>
      <c r="P261" s="7">
        <f>P258/(O258+P258)*100</f>
        <v>100</v>
      </c>
      <c r="Q261" s="2" t="s">
        <v>171</v>
      </c>
      <c r="R261" s="12">
        <f>R258/SUM(R258:R260)*100</f>
        <v>42.857142857142854</v>
      </c>
      <c r="S261" s="38"/>
      <c r="T261" s="2" t="s">
        <v>170</v>
      </c>
      <c r="U261" s="6">
        <f>U258/(U258+V258)*100</f>
        <v>40</v>
      </c>
      <c r="V261" s="7">
        <f>V258/(U258+V258)*100</f>
        <v>60</v>
      </c>
      <c r="W261" s="2" t="s">
        <v>171</v>
      </c>
      <c r="X261" s="12">
        <f>X258/SUM(X258:X260)*100</f>
        <v>23.170731707317074</v>
      </c>
      <c r="Y261" s="38"/>
    </row>
    <row r="262" spans="2:25" ht="15" customHeight="1" x14ac:dyDescent="0.25">
      <c r="B262" s="3" t="s">
        <v>172</v>
      </c>
      <c r="C262" s="8">
        <f>C259/(C259+D259)*100</f>
        <v>75</v>
      </c>
      <c r="D262" s="9">
        <f>D259/(C259+D259)*100</f>
        <v>25</v>
      </c>
      <c r="E262" s="3" t="s">
        <v>173</v>
      </c>
      <c r="F262" s="13">
        <f>F259/SUM(F258:F260)*100</f>
        <v>45.652173913043477</v>
      </c>
      <c r="G262" s="38"/>
      <c r="H262" s="3" t="s">
        <v>172</v>
      </c>
      <c r="I262" s="8">
        <f>I259/(I259+J259)*100</f>
        <v>71.428571428571431</v>
      </c>
      <c r="J262" s="9">
        <f>J259/(I259+J259)*100</f>
        <v>28.571428571428569</v>
      </c>
      <c r="K262" s="3" t="s">
        <v>173</v>
      </c>
      <c r="L262" s="13">
        <f>L259/SUM(L258:L260)*100</f>
        <v>59.523809523809526</v>
      </c>
      <c r="M262" s="38"/>
      <c r="N262" s="3" t="s">
        <v>172</v>
      </c>
      <c r="O262" s="8">
        <f>O259/(O259+P259)*100</f>
        <v>0</v>
      </c>
      <c r="P262" s="9">
        <f>P259/(O259+P259)*100</f>
        <v>100</v>
      </c>
      <c r="Q262" s="3" t="s">
        <v>173</v>
      </c>
      <c r="R262" s="13">
        <f>R259/SUM(R258:R260)*100</f>
        <v>39.285714285714285</v>
      </c>
      <c r="S262" s="38"/>
      <c r="T262" s="3" t="s">
        <v>172</v>
      </c>
      <c r="U262" s="8">
        <f>U259/(U259+V259)*100</f>
        <v>11.111111111111111</v>
      </c>
      <c r="V262" s="9">
        <f>V259/(U259+V259)*100</f>
        <v>88.888888888888886</v>
      </c>
      <c r="W262" s="3" t="s">
        <v>173</v>
      </c>
      <c r="X262" s="13">
        <f>X259/SUM(X258:X260)*100</f>
        <v>31.707317073170731</v>
      </c>
      <c r="Y262" s="38"/>
    </row>
    <row r="263" spans="2:25" ht="15" customHeight="1" x14ac:dyDescent="0.25">
      <c r="B263" s="4" t="s">
        <v>174</v>
      </c>
      <c r="C263" s="10">
        <f>C260/(C260+D260)*100</f>
        <v>66.666666666666657</v>
      </c>
      <c r="D263" s="11">
        <f>D260/(C260+D260)*100</f>
        <v>33.333333333333329</v>
      </c>
      <c r="E263" s="4" t="s">
        <v>175</v>
      </c>
      <c r="F263" s="14">
        <f>F260/SUM(F258:F260)*100</f>
        <v>18.478260869565215</v>
      </c>
      <c r="G263" s="38"/>
      <c r="H263" s="4" t="s">
        <v>174</v>
      </c>
      <c r="I263" s="10">
        <f>I260/(I260+J260)*100</f>
        <v>0</v>
      </c>
      <c r="J263" s="11">
        <f>J260/(I260+J260)*100</f>
        <v>100</v>
      </c>
      <c r="K263" s="4" t="s">
        <v>175</v>
      </c>
      <c r="L263" s="14">
        <f>L260/SUM(L258:L260)*100</f>
        <v>23.809523809523807</v>
      </c>
      <c r="M263" s="38"/>
      <c r="N263" s="4" t="s">
        <v>174</v>
      </c>
      <c r="O263" s="10">
        <f>O260/(O260+P260)*100</f>
        <v>100</v>
      </c>
      <c r="P263" s="11">
        <f>P260/(O260+P260)*100</f>
        <v>0</v>
      </c>
      <c r="Q263" s="4" t="s">
        <v>175</v>
      </c>
      <c r="R263" s="14">
        <f>R260/SUM(R258:R260)*100</f>
        <v>17.857142857142858</v>
      </c>
      <c r="S263" s="38"/>
      <c r="T263" s="4" t="s">
        <v>174</v>
      </c>
      <c r="U263" s="10">
        <f>U260/(U260+V260)*100</f>
        <v>60</v>
      </c>
      <c r="V263" s="11">
        <f>V260/(U260+V260)*100</f>
        <v>40</v>
      </c>
      <c r="W263" s="4" t="s">
        <v>175</v>
      </c>
      <c r="X263" s="14">
        <f>X260/SUM(X258:X260)*100</f>
        <v>45.121951219512198</v>
      </c>
      <c r="Y263" s="38"/>
    </row>
    <row r="264" spans="2:25" ht="15" customHeight="1" x14ac:dyDescent="0.25">
      <c r="B264" s="2" t="s">
        <v>176</v>
      </c>
      <c r="C264" s="40">
        <v>6</v>
      </c>
      <c r="D264" s="41"/>
      <c r="E264" s="2" t="s">
        <v>177</v>
      </c>
      <c r="F264" s="12">
        <f>SQRT(5+F258)/SQRT(5+F259)*((5+C258)/(5+D258))</f>
        <v>0.77928256998156231</v>
      </c>
      <c r="G264" s="38"/>
      <c r="H264" s="2" t="s">
        <v>176</v>
      </c>
      <c r="I264" s="40">
        <v>0</v>
      </c>
      <c r="J264" s="41"/>
      <c r="K264" s="2" t="s">
        <v>177</v>
      </c>
      <c r="L264" s="12">
        <f>SQRT(5+L258)/SQRT(5+L259)*((5+I258)/(5+J258))</f>
        <v>0.28747978728803442</v>
      </c>
      <c r="M264" s="38"/>
      <c r="N264" s="2" t="s">
        <v>176</v>
      </c>
      <c r="O264" s="40">
        <v>3</v>
      </c>
      <c r="P264" s="41"/>
      <c r="Q264" s="2" t="s">
        <v>177</v>
      </c>
      <c r="R264" s="12">
        <f>SQRT(5+R258)/SQRT(5+R259)*((5+O258)/(5+P258))</f>
        <v>0.73626886171743944</v>
      </c>
      <c r="S264" s="38"/>
      <c r="T264" s="2" t="s">
        <v>176</v>
      </c>
      <c r="U264" s="40">
        <v>2</v>
      </c>
      <c r="V264" s="41"/>
      <c r="W264" s="2" t="s">
        <v>177</v>
      </c>
      <c r="X264" s="12">
        <f>SQRT(5+X258)/SQRT(5+X259)*((5+U258)/(5+V258))</f>
        <v>0.76989735386210478</v>
      </c>
      <c r="Y264" s="38"/>
    </row>
    <row r="265" spans="2:25" ht="15" customHeight="1" x14ac:dyDescent="0.25">
      <c r="B265" s="3" t="s">
        <v>178</v>
      </c>
      <c r="C265" s="42">
        <v>8</v>
      </c>
      <c r="D265" s="43"/>
      <c r="E265" s="3" t="s">
        <v>179</v>
      </c>
      <c r="F265" s="13">
        <f>SQRT(5+F259)/SQRT(5+F260)*((5+C259)/(5+D259))</f>
        <v>2.2968478844019322</v>
      </c>
      <c r="G265" s="38"/>
      <c r="H265" s="3" t="s">
        <v>178</v>
      </c>
      <c r="I265" s="42">
        <v>6</v>
      </c>
      <c r="J265" s="43"/>
      <c r="K265" s="3" t="s">
        <v>179</v>
      </c>
      <c r="L265" s="13">
        <f>SQRT(5+L259)/SQRT(5+L260)*((5+I259)/(5+J259))</f>
        <v>2.0203050891044212</v>
      </c>
      <c r="M265" s="38"/>
      <c r="N265" s="3" t="s">
        <v>178</v>
      </c>
      <c r="O265" s="42">
        <v>4</v>
      </c>
      <c r="P265" s="43"/>
      <c r="Q265" s="3" t="s">
        <v>179</v>
      </c>
      <c r="R265" s="13">
        <f>SQRT(5+R259)/SQRT(5+R260)*((5+O259)/(5+P259))</f>
        <v>1.0540925533894598</v>
      </c>
      <c r="S265" s="38"/>
      <c r="T265" s="3" t="s">
        <v>178</v>
      </c>
      <c r="U265" s="42">
        <v>6</v>
      </c>
      <c r="V265" s="43"/>
      <c r="W265" s="3" t="s">
        <v>179</v>
      </c>
      <c r="X265" s="13">
        <f>SQRT(5+X259)/SQRT(5+X260)*((5+U259)/(5+V259))</f>
        <v>0.39651908906964206</v>
      </c>
      <c r="Y265" s="38"/>
    </row>
    <row r="266" spans="2:25" ht="15" customHeight="1" x14ac:dyDescent="0.25">
      <c r="B266" s="4" t="s">
        <v>180</v>
      </c>
      <c r="C266" s="44">
        <v>3</v>
      </c>
      <c r="D266" s="45"/>
      <c r="E266" s="4" t="s">
        <v>181</v>
      </c>
      <c r="F266" s="14">
        <f>SQRT(5+F260)/SQRT(5+F258)*((5+C260)/(5+D260))</f>
        <v>0.88770022862812925</v>
      </c>
      <c r="G266" s="38"/>
      <c r="H266" s="4" t="s">
        <v>180</v>
      </c>
      <c r="I266" s="44">
        <v>1</v>
      </c>
      <c r="J266" s="45"/>
      <c r="K266" s="4" t="s">
        <v>181</v>
      </c>
      <c r="L266" s="14">
        <f>SQRT(5+L260)/SQRT(5+L258)*((5+I260)/(5+J260))</f>
        <v>0.93169499062491246</v>
      </c>
      <c r="M266" s="38"/>
      <c r="N266" s="4" t="s">
        <v>180</v>
      </c>
      <c r="O266" s="44">
        <v>0</v>
      </c>
      <c r="P266" s="45"/>
      <c r="Q266" s="4" t="s">
        <v>181</v>
      </c>
      <c r="R266" s="14">
        <f>SQRT(5+R260)/SQRT(5+R258)*((5+O260)/(5+P260))</f>
        <v>1.3805369799252669</v>
      </c>
      <c r="S266" s="38"/>
      <c r="T266" s="4" t="s">
        <v>180</v>
      </c>
      <c r="U266" s="44">
        <v>9</v>
      </c>
      <c r="V266" s="45"/>
      <c r="W266" s="4" t="s">
        <v>181</v>
      </c>
      <c r="X266" s="14">
        <f>SQRT(5+X260)/SQRT(5+X258)*((5+U260)/(5+V260))</f>
        <v>1.6168480234283611</v>
      </c>
      <c r="Y266" s="38"/>
    </row>
    <row r="267" spans="2:25" ht="15" customHeight="1" x14ac:dyDescent="0.25">
      <c r="B267" s="2" t="s">
        <v>161</v>
      </c>
      <c r="C267" s="6">
        <f>(100*F264)/(1+F264)</f>
        <v>43.797572298459464</v>
      </c>
      <c r="D267" s="7">
        <f>100-C267</f>
        <v>56.202427701540536</v>
      </c>
      <c r="E267" s="2" t="s">
        <v>130</v>
      </c>
      <c r="F267" s="7">
        <f>(C267+D269)/2</f>
        <v>48.386042569353755</v>
      </c>
      <c r="G267" s="38"/>
      <c r="H267" s="2" t="s">
        <v>161</v>
      </c>
      <c r="I267" s="6">
        <f>(100*L264)/(1+L264)</f>
        <v>22.328877713380333</v>
      </c>
      <c r="J267" s="7">
        <f>100-I267</f>
        <v>77.671122286619664</v>
      </c>
      <c r="K267" s="2" t="s">
        <v>130</v>
      </c>
      <c r="L267" s="7">
        <f>(I267+J269)/2</f>
        <v>37.048442409354955</v>
      </c>
      <c r="M267" s="38"/>
      <c r="N267" s="2" t="s">
        <v>161</v>
      </c>
      <c r="O267" s="6">
        <f>(100*R264)/(1+R264)</f>
        <v>42.405233310995122</v>
      </c>
      <c r="P267" s="7">
        <f>100-O267</f>
        <v>57.594766689004878</v>
      </c>
      <c r="Q267" s="2" t="s">
        <v>130</v>
      </c>
      <c r="R267" s="7">
        <f>(O267+P269)/2</f>
        <v>42.206281131892155</v>
      </c>
      <c r="S267" s="38"/>
      <c r="T267" s="2" t="s">
        <v>161</v>
      </c>
      <c r="U267" s="6">
        <f>(100*X264)/(1+X264)</f>
        <v>43.499548275051474</v>
      </c>
      <c r="V267" s="7">
        <f>100-U267</f>
        <v>56.500451724948526</v>
      </c>
      <c r="W267" s="2" t="s">
        <v>130</v>
      </c>
      <c r="X267" s="7">
        <f>(U267+V269)/2</f>
        <v>40.856730121348768</v>
      </c>
      <c r="Y267" s="38"/>
    </row>
    <row r="268" spans="2:25" ht="15" customHeight="1" x14ac:dyDescent="0.25">
      <c r="B268" s="3" t="s">
        <v>162</v>
      </c>
      <c r="C268" s="8">
        <f>(100*F265)/(1+F265)</f>
        <v>69.667996975802055</v>
      </c>
      <c r="D268" s="9">
        <f t="shared" ref="D268:D269" si="68">100-C268</f>
        <v>30.332003024197945</v>
      </c>
      <c r="E268" s="3" t="s">
        <v>131</v>
      </c>
      <c r="F268" s="9">
        <f>(D267+C268)/2</f>
        <v>62.935212338671292</v>
      </c>
      <c r="G268" s="38"/>
      <c r="H268" s="3" t="s">
        <v>162</v>
      </c>
      <c r="I268" s="8">
        <f>(100*L265)/(1+L265)</f>
        <v>66.890762009194262</v>
      </c>
      <c r="J268" s="9">
        <f t="shared" ref="J268:J269" si="69">100-I268</f>
        <v>33.109237990805738</v>
      </c>
      <c r="K268" s="3" t="s">
        <v>131</v>
      </c>
      <c r="L268" s="9">
        <f>(J267+I268)/2</f>
        <v>72.280942147906956</v>
      </c>
      <c r="M268" s="38"/>
      <c r="N268" s="3" t="s">
        <v>162</v>
      </c>
      <c r="O268" s="8">
        <f>(100*R265)/(1+R265)</f>
        <v>51.316701949486202</v>
      </c>
      <c r="P268" s="9">
        <f t="shared" ref="P268:P269" si="70">100-O268</f>
        <v>48.683298050513798</v>
      </c>
      <c r="Q268" s="3" t="s">
        <v>131</v>
      </c>
      <c r="R268" s="9">
        <f>(P267+O268)/2</f>
        <v>54.455734319245536</v>
      </c>
      <c r="S268" s="38"/>
      <c r="T268" s="3" t="s">
        <v>162</v>
      </c>
      <c r="U268" s="8">
        <f>(100*X265)/(1+X265)</f>
        <v>28.393388402145099</v>
      </c>
      <c r="V268" s="9">
        <f t="shared" ref="V268:V269" si="71">100-U268</f>
        <v>71.606611597854908</v>
      </c>
      <c r="W268" s="3" t="s">
        <v>131</v>
      </c>
      <c r="X268" s="9">
        <f>(V267+U268)/2</f>
        <v>42.446920063546813</v>
      </c>
      <c r="Y268" s="38"/>
    </row>
    <row r="269" spans="2:25" ht="15" customHeight="1" x14ac:dyDescent="0.25">
      <c r="B269" s="4" t="s">
        <v>132</v>
      </c>
      <c r="C269" s="10">
        <f>(100*F266)/(1+F266)</f>
        <v>47.025487159751954</v>
      </c>
      <c r="D269" s="11">
        <f t="shared" si="68"/>
        <v>52.974512840248046</v>
      </c>
      <c r="E269" s="4" t="s">
        <v>133</v>
      </c>
      <c r="F269" s="11">
        <f>(D268+C269)/2</f>
        <v>38.678745091974946</v>
      </c>
      <c r="G269" s="38"/>
      <c r="H269" s="4" t="s">
        <v>132</v>
      </c>
      <c r="I269" s="10">
        <f>(100*L266)/(1+L266)</f>
        <v>48.231992894670427</v>
      </c>
      <c r="J269" s="11">
        <f t="shared" si="69"/>
        <v>51.768007105329573</v>
      </c>
      <c r="K269" s="4" t="s">
        <v>133</v>
      </c>
      <c r="L269" s="11">
        <f>(J268+I269)/2</f>
        <v>40.670615442738082</v>
      </c>
      <c r="M269" s="38"/>
      <c r="N269" s="4" t="s">
        <v>132</v>
      </c>
      <c r="O269" s="10">
        <f>(100*R266)/(1+R266)</f>
        <v>57.992671047210806</v>
      </c>
      <c r="P269" s="11">
        <f t="shared" si="70"/>
        <v>42.007328952789194</v>
      </c>
      <c r="Q269" s="4" t="s">
        <v>133</v>
      </c>
      <c r="R269" s="11">
        <f>(P268+O269)/2</f>
        <v>53.337984548862302</v>
      </c>
      <c r="S269" s="38"/>
      <c r="T269" s="4" t="s">
        <v>132</v>
      </c>
      <c r="U269" s="10">
        <f>(100*X266)/(1+X266)</f>
        <v>61.786088032353938</v>
      </c>
      <c r="V269" s="11">
        <f t="shared" si="71"/>
        <v>38.213911967646062</v>
      </c>
      <c r="W269" s="4" t="s">
        <v>133</v>
      </c>
      <c r="X269" s="11">
        <f>(V268+U269)/2</f>
        <v>66.696349815104426</v>
      </c>
      <c r="Y269" s="38"/>
    </row>
    <row r="270" spans="2:25" ht="15" customHeight="1" x14ac:dyDescent="0.25">
      <c r="B270" s="46" t="s">
        <v>134</v>
      </c>
      <c r="C270" s="49">
        <f>SUM(C258:D260, C264:C266)</f>
        <v>46</v>
      </c>
      <c r="D270" s="50"/>
      <c r="E270" s="5" t="s">
        <v>135</v>
      </c>
      <c r="F270" s="15">
        <f>SQRT(((50-D267)^2+(50-D268)^2+(50-D269)^2)/2)</f>
        <v>14.733430372282564</v>
      </c>
      <c r="G270" s="38"/>
      <c r="H270" s="46" t="s">
        <v>134</v>
      </c>
      <c r="I270" s="49">
        <f>SUM(I258:J260, I264:I266)</f>
        <v>21</v>
      </c>
      <c r="J270" s="50"/>
      <c r="K270" s="5" t="s">
        <v>135</v>
      </c>
      <c r="L270" s="15">
        <f>SQRT(((50-J267)^2+(50-J268)^2+(50-J269)^2)/2)</f>
        <v>22.957729623993696</v>
      </c>
      <c r="M270" s="38"/>
      <c r="N270" s="46" t="s">
        <v>134</v>
      </c>
      <c r="O270" s="49">
        <f>SUM(O258:P260, O264:O266)</f>
        <v>14</v>
      </c>
      <c r="P270" s="50"/>
      <c r="Q270" s="5" t="s">
        <v>135</v>
      </c>
      <c r="R270" s="15">
        <f>SQRT(((50-P267)^2+(50-P268)^2+(50-P269)^2)/2)</f>
        <v>7.8516550979115465</v>
      </c>
      <c r="S270" s="38"/>
      <c r="T270" s="46" t="s">
        <v>134</v>
      </c>
      <c r="U270" s="49">
        <f>SUM(U258:V260, U264:U266)</f>
        <v>41</v>
      </c>
      <c r="V270" s="50"/>
      <c r="W270" s="5" t="s">
        <v>135</v>
      </c>
      <c r="X270" s="15">
        <f>SQRT(((50-V267)^2+(50-V268)^2+(50-V269)^2)/2)</f>
        <v>18.000186227860826</v>
      </c>
      <c r="Y270" s="38"/>
    </row>
    <row r="271" spans="2:25" ht="15" customHeight="1" x14ac:dyDescent="0.25">
      <c r="B271" s="47"/>
      <c r="C271" s="51"/>
      <c r="D271" s="52"/>
      <c r="E271" s="5" t="s">
        <v>136</v>
      </c>
      <c r="F271" s="15">
        <f>SQRT(((50-F267)^2+(50-F268)^2+(50-F269)^2)/2)</f>
        <v>12.208509113051718</v>
      </c>
      <c r="G271" s="38"/>
      <c r="H271" s="47"/>
      <c r="I271" s="51"/>
      <c r="J271" s="52"/>
      <c r="K271" s="5" t="s">
        <v>136</v>
      </c>
      <c r="L271" s="15">
        <f>SQRT(((50-L267)^2+(50-L268)^2+(50-L269)^2)/2)</f>
        <v>19.380668760899983</v>
      </c>
      <c r="M271" s="38"/>
      <c r="N271" s="47"/>
      <c r="O271" s="51"/>
      <c r="P271" s="52"/>
      <c r="Q271" s="5" t="s">
        <v>136</v>
      </c>
      <c r="R271" s="15">
        <f>SQRT(((50-R267)^2+(50-R268)^2+(50-R269)^2)/2)</f>
        <v>6.7726568998896646</v>
      </c>
      <c r="S271" s="38"/>
      <c r="T271" s="47"/>
      <c r="U271" s="51"/>
      <c r="V271" s="52"/>
      <c r="W271" s="5" t="s">
        <v>136</v>
      </c>
      <c r="X271" s="15">
        <f>SQRT(((50-X267)^2+(50-X268)^2+(50-X269)^2)/2)</f>
        <v>14.481306877292537</v>
      </c>
      <c r="Y271" s="38"/>
    </row>
    <row r="272" spans="2:25" ht="15" customHeight="1" x14ac:dyDescent="0.25">
      <c r="B272" s="48"/>
      <c r="C272" s="53"/>
      <c r="D272" s="54"/>
      <c r="E272" s="5" t="s">
        <v>137</v>
      </c>
      <c r="F272" s="15">
        <f>SQRT(((2*F270^2)+(2*F271^2))/4)</f>
        <v>13.529997511056038</v>
      </c>
      <c r="G272" s="38"/>
      <c r="H272" s="48"/>
      <c r="I272" s="53"/>
      <c r="J272" s="54"/>
      <c r="K272" s="5" t="s">
        <v>137</v>
      </c>
      <c r="L272" s="15">
        <f>SQRT(((2*L270^2)+(2*L271^2))/4)</f>
        <v>21.244618978792278</v>
      </c>
      <c r="M272" s="38"/>
      <c r="N272" s="48"/>
      <c r="O272" s="53"/>
      <c r="P272" s="54"/>
      <c r="Q272" s="5" t="s">
        <v>137</v>
      </c>
      <c r="R272" s="15">
        <f>SQRT(((2*R270^2)+(2*R271^2))/4)</f>
        <v>7.3320314122412036</v>
      </c>
      <c r="S272" s="38"/>
      <c r="T272" s="48"/>
      <c r="U272" s="53"/>
      <c r="V272" s="54"/>
      <c r="W272" s="5" t="s">
        <v>137</v>
      </c>
      <c r="X272" s="15">
        <f>SQRT(((2*X270^2)+(2*X271^2))/4)</f>
        <v>16.335772909660424</v>
      </c>
      <c r="Y272" s="38"/>
    </row>
    <row r="273" spans="2:25" ht="15" customHeight="1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2:25" ht="15" customHeight="1" x14ac:dyDescent="0.25">
      <c r="B274" s="39" t="s">
        <v>327</v>
      </c>
      <c r="C274" s="39"/>
      <c r="D274" s="39"/>
      <c r="E274" s="39"/>
      <c r="F274" s="39"/>
      <c r="G274" s="38"/>
      <c r="H274" s="39" t="s">
        <v>328</v>
      </c>
      <c r="I274" s="39"/>
      <c r="J274" s="39"/>
      <c r="K274" s="39"/>
      <c r="L274" s="39"/>
      <c r="M274" s="38"/>
      <c r="N274" s="39" t="s">
        <v>339</v>
      </c>
      <c r="O274" s="39"/>
      <c r="P274" s="39"/>
      <c r="Q274" s="39"/>
      <c r="R274" s="39"/>
      <c r="S274" s="38"/>
      <c r="T274" s="39" t="s">
        <v>349</v>
      </c>
      <c r="U274" s="39"/>
      <c r="V274" s="39"/>
      <c r="W274" s="39"/>
      <c r="X274" s="39"/>
    </row>
    <row r="275" spans="2:25" ht="15" customHeight="1" x14ac:dyDescent="0.25">
      <c r="B275" s="2" t="s">
        <v>161</v>
      </c>
      <c r="C275" s="33">
        <v>7</v>
      </c>
      <c r="D275" s="34">
        <v>5</v>
      </c>
      <c r="E275" s="2" t="s">
        <v>167</v>
      </c>
      <c r="F275" s="16">
        <f>C275+D275+C277+D277+C281*2</f>
        <v>16</v>
      </c>
      <c r="G275" s="38"/>
      <c r="H275" s="2" t="s">
        <v>161</v>
      </c>
      <c r="I275" s="33">
        <v>4</v>
      </c>
      <c r="J275" s="34">
        <v>9</v>
      </c>
      <c r="K275" s="2" t="s">
        <v>167</v>
      </c>
      <c r="L275" s="16">
        <f>I275+J275+I277+J277+I281*2</f>
        <v>30</v>
      </c>
      <c r="M275" s="38"/>
      <c r="N275" s="2" t="s">
        <v>161</v>
      </c>
      <c r="O275" s="33">
        <v>9</v>
      </c>
      <c r="P275" s="34">
        <v>3</v>
      </c>
      <c r="Q275" s="2" t="s">
        <v>167</v>
      </c>
      <c r="R275" s="16">
        <f>O275+P275+O277+P277+O281*2</f>
        <v>19</v>
      </c>
      <c r="S275" s="38"/>
      <c r="T275" s="2" t="s">
        <v>161</v>
      </c>
      <c r="U275" s="33">
        <v>1</v>
      </c>
      <c r="V275" s="34">
        <v>0</v>
      </c>
      <c r="W275" s="2" t="s">
        <v>167</v>
      </c>
      <c r="X275" s="16">
        <f>U275+V275+U277+V277+U281*2</f>
        <v>8</v>
      </c>
    </row>
    <row r="276" spans="2:25" ht="15" customHeight="1" x14ac:dyDescent="0.25">
      <c r="B276" s="3" t="s">
        <v>162</v>
      </c>
      <c r="C276" s="35">
        <v>2</v>
      </c>
      <c r="D276" s="36">
        <v>2</v>
      </c>
      <c r="E276" s="3" t="s">
        <v>168</v>
      </c>
      <c r="F276" s="17">
        <f>SUM(C275:D276)+C282*2</f>
        <v>22</v>
      </c>
      <c r="G276" s="38"/>
      <c r="H276" s="3" t="s">
        <v>162</v>
      </c>
      <c r="I276" s="35">
        <v>3</v>
      </c>
      <c r="J276" s="36">
        <v>2</v>
      </c>
      <c r="K276" s="3" t="s">
        <v>168</v>
      </c>
      <c r="L276" s="17">
        <f>SUM(I275:J276)+I282*2</f>
        <v>28</v>
      </c>
      <c r="M276" s="38"/>
      <c r="N276" s="3" t="s">
        <v>162</v>
      </c>
      <c r="O276" s="35">
        <v>2</v>
      </c>
      <c r="P276" s="36">
        <v>3</v>
      </c>
      <c r="Q276" s="3" t="s">
        <v>168</v>
      </c>
      <c r="R276" s="17">
        <f>SUM(O275:P276)+O282*2</f>
        <v>23</v>
      </c>
      <c r="S276" s="38"/>
      <c r="T276" s="3" t="s">
        <v>162</v>
      </c>
      <c r="U276" s="35">
        <v>5</v>
      </c>
      <c r="V276" s="36">
        <v>3</v>
      </c>
      <c r="W276" s="3" t="s">
        <v>168</v>
      </c>
      <c r="X276" s="17">
        <f>SUM(U275:V276)+U282*2</f>
        <v>17</v>
      </c>
    </row>
    <row r="277" spans="2:25" ht="15" customHeight="1" x14ac:dyDescent="0.25">
      <c r="B277" s="4" t="s">
        <v>132</v>
      </c>
      <c r="C277" s="31">
        <v>0</v>
      </c>
      <c r="D277" s="32">
        <v>2</v>
      </c>
      <c r="E277" s="4" t="s">
        <v>169</v>
      </c>
      <c r="F277" s="18">
        <f>SUM(C276:D277)+C283*2</f>
        <v>10</v>
      </c>
      <c r="G277" s="38"/>
      <c r="H277" s="4" t="s">
        <v>132</v>
      </c>
      <c r="I277" s="31">
        <v>5</v>
      </c>
      <c r="J277" s="32">
        <v>2</v>
      </c>
      <c r="K277" s="4" t="s">
        <v>169</v>
      </c>
      <c r="L277" s="18">
        <f>SUM(I276:J277)+I283*2</f>
        <v>20</v>
      </c>
      <c r="M277" s="38"/>
      <c r="N277" s="4" t="s">
        <v>132</v>
      </c>
      <c r="O277" s="31">
        <v>0</v>
      </c>
      <c r="P277" s="32">
        <v>3</v>
      </c>
      <c r="Q277" s="4" t="s">
        <v>169</v>
      </c>
      <c r="R277" s="18">
        <f>SUM(O276:P277)+O283*2</f>
        <v>8</v>
      </c>
      <c r="S277" s="38"/>
      <c r="T277" s="4" t="s">
        <v>132</v>
      </c>
      <c r="U277" s="31">
        <v>2</v>
      </c>
      <c r="V277" s="32">
        <v>5</v>
      </c>
      <c r="W277" s="4" t="s">
        <v>169</v>
      </c>
      <c r="X277" s="18">
        <f>SUM(U276:V277)+U283*2</f>
        <v>21</v>
      </c>
    </row>
    <row r="278" spans="2:25" ht="15" customHeight="1" x14ac:dyDescent="0.25">
      <c r="B278" s="2" t="s">
        <v>170</v>
      </c>
      <c r="C278" s="6">
        <f>C275/(C275+D275)*100</f>
        <v>58.333333333333336</v>
      </c>
      <c r="D278" s="7">
        <f>D275/(C275+D275)*100</f>
        <v>41.666666666666671</v>
      </c>
      <c r="E278" s="2" t="s">
        <v>171</v>
      </c>
      <c r="F278" s="12">
        <f>F275/SUM(F275:F277)*100</f>
        <v>33.333333333333329</v>
      </c>
      <c r="G278" s="38"/>
      <c r="H278" s="2" t="s">
        <v>170</v>
      </c>
      <c r="I278" s="6">
        <f>I275/(I275+J275)*100</f>
        <v>30.76923076923077</v>
      </c>
      <c r="J278" s="7">
        <f>J275/(I275+J275)*100</f>
        <v>69.230769230769226</v>
      </c>
      <c r="K278" s="2" t="s">
        <v>171</v>
      </c>
      <c r="L278" s="12">
        <f>L275/SUM(L275:L277)*100</f>
        <v>38.461538461538467</v>
      </c>
      <c r="M278" s="38"/>
      <c r="N278" s="2" t="s">
        <v>170</v>
      </c>
      <c r="O278" s="6">
        <f>O275/(O275+P275)*100</f>
        <v>75</v>
      </c>
      <c r="P278" s="7">
        <f>P275/(O275+P275)*100</f>
        <v>25</v>
      </c>
      <c r="Q278" s="2" t="s">
        <v>171</v>
      </c>
      <c r="R278" s="12">
        <f>R275/SUM(R275:R277)*100</f>
        <v>38</v>
      </c>
      <c r="S278" s="38"/>
      <c r="T278" s="2" t="s">
        <v>170</v>
      </c>
      <c r="U278" s="6">
        <f>U275/(U275+V275)*100</f>
        <v>100</v>
      </c>
      <c r="V278" s="7">
        <f>V275/(U275+V275)*100</f>
        <v>0</v>
      </c>
      <c r="W278" s="2" t="s">
        <v>171</v>
      </c>
      <c r="X278" s="12">
        <f>X275/SUM(X275:X277)*100</f>
        <v>17.391304347826086</v>
      </c>
    </row>
    <row r="279" spans="2:25" ht="15" customHeight="1" x14ac:dyDescent="0.25">
      <c r="B279" s="3" t="s">
        <v>172</v>
      </c>
      <c r="C279" s="8">
        <f>C276/(C276+D276)*100</f>
        <v>50</v>
      </c>
      <c r="D279" s="9">
        <f>D276/(C276+D276)*100</f>
        <v>50</v>
      </c>
      <c r="E279" s="3" t="s">
        <v>173</v>
      </c>
      <c r="F279" s="13">
        <f>F276/SUM(F275:F277)*100</f>
        <v>45.833333333333329</v>
      </c>
      <c r="G279" s="38"/>
      <c r="H279" s="3" t="s">
        <v>172</v>
      </c>
      <c r="I279" s="8">
        <f>I276/(I276+J276)*100</f>
        <v>60</v>
      </c>
      <c r="J279" s="9">
        <f>J276/(I276+J276)*100</f>
        <v>40</v>
      </c>
      <c r="K279" s="3" t="s">
        <v>173</v>
      </c>
      <c r="L279" s="13">
        <f>L276/SUM(L275:L277)*100</f>
        <v>35.897435897435898</v>
      </c>
      <c r="M279" s="38"/>
      <c r="N279" s="3" t="s">
        <v>172</v>
      </c>
      <c r="O279" s="8">
        <f>O276/(O276+P276)*100</f>
        <v>40</v>
      </c>
      <c r="P279" s="9">
        <f>P276/(O276+P276)*100</f>
        <v>60</v>
      </c>
      <c r="Q279" s="3" t="s">
        <v>173</v>
      </c>
      <c r="R279" s="13">
        <f>R276/SUM(R275:R277)*100</f>
        <v>46</v>
      </c>
      <c r="S279" s="38"/>
      <c r="T279" s="3" t="s">
        <v>172</v>
      </c>
      <c r="U279" s="8">
        <f>U276/(U276+V276)*100</f>
        <v>62.5</v>
      </c>
      <c r="V279" s="9">
        <f>V276/(U276+V276)*100</f>
        <v>37.5</v>
      </c>
      <c r="W279" s="3" t="s">
        <v>173</v>
      </c>
      <c r="X279" s="13">
        <f>X276/SUM(X275:X277)*100</f>
        <v>36.95652173913043</v>
      </c>
    </row>
    <row r="280" spans="2:25" ht="15" customHeight="1" x14ac:dyDescent="0.25">
      <c r="B280" s="4" t="s">
        <v>174</v>
      </c>
      <c r="C280" s="10">
        <f>C277/(C277+D277)*100</f>
        <v>0</v>
      </c>
      <c r="D280" s="11">
        <f>D277/(C277+D277)*100</f>
        <v>100</v>
      </c>
      <c r="E280" s="4" t="s">
        <v>175</v>
      </c>
      <c r="F280" s="14">
        <f>F277/SUM(F275:F277)*100</f>
        <v>20.833333333333336</v>
      </c>
      <c r="G280" s="38"/>
      <c r="H280" s="4" t="s">
        <v>174</v>
      </c>
      <c r="I280" s="10">
        <f>I277/(I277+J277)*100</f>
        <v>71.428571428571431</v>
      </c>
      <c r="J280" s="11">
        <f>J277/(I277+J277)*100</f>
        <v>28.571428571428569</v>
      </c>
      <c r="K280" s="4" t="s">
        <v>175</v>
      </c>
      <c r="L280" s="14">
        <f>L277/SUM(L275:L277)*100</f>
        <v>25.641025641025639</v>
      </c>
      <c r="M280" s="38"/>
      <c r="N280" s="4" t="s">
        <v>174</v>
      </c>
      <c r="O280" s="10">
        <f>O277/(O277+P277)*100</f>
        <v>0</v>
      </c>
      <c r="P280" s="11">
        <f>P277/(O277+P277)*100</f>
        <v>100</v>
      </c>
      <c r="Q280" s="4" t="s">
        <v>175</v>
      </c>
      <c r="R280" s="14">
        <f>R277/SUM(R275:R277)*100</f>
        <v>16</v>
      </c>
      <c r="S280" s="38"/>
      <c r="T280" s="4" t="s">
        <v>174</v>
      </c>
      <c r="U280" s="10">
        <f>U277/(U277+V277)*100</f>
        <v>28.571428571428569</v>
      </c>
      <c r="V280" s="11">
        <f>V277/(U277+V277)*100</f>
        <v>71.428571428571431</v>
      </c>
      <c r="W280" s="4" t="s">
        <v>175</v>
      </c>
      <c r="X280" s="14">
        <f>X277/SUM(X275:X277)*100</f>
        <v>45.652173913043477</v>
      </c>
    </row>
    <row r="281" spans="2:25" ht="15" customHeight="1" x14ac:dyDescent="0.25">
      <c r="B281" s="2" t="s">
        <v>176</v>
      </c>
      <c r="C281" s="40">
        <v>1</v>
      </c>
      <c r="D281" s="41"/>
      <c r="E281" s="2" t="s">
        <v>177</v>
      </c>
      <c r="F281" s="12">
        <f>SQRT(5+F275)/SQRT(5+F276)*((5+C275)/(5+D275))</f>
        <v>1.0583005244258361</v>
      </c>
      <c r="G281" s="38"/>
      <c r="H281" s="2" t="s">
        <v>176</v>
      </c>
      <c r="I281" s="40">
        <v>5</v>
      </c>
      <c r="J281" s="41"/>
      <c r="K281" s="2" t="s">
        <v>177</v>
      </c>
      <c r="L281" s="12">
        <f>SQRT(5+L275)/SQRT(5+L276)*((5+I275)/(5+J275))</f>
        <v>0.66205112212856221</v>
      </c>
      <c r="M281" s="38"/>
      <c r="N281" s="2" t="s">
        <v>176</v>
      </c>
      <c r="O281" s="40">
        <v>2</v>
      </c>
      <c r="P281" s="41"/>
      <c r="Q281" s="2" t="s">
        <v>177</v>
      </c>
      <c r="R281" s="12">
        <f>SQRT(5+R275)/SQRT(5+R276)*((5+O275)/(5+P275))</f>
        <v>1.6201851746019649</v>
      </c>
      <c r="S281" s="38"/>
      <c r="T281" s="2" t="s">
        <v>176</v>
      </c>
      <c r="U281" s="40">
        <v>0</v>
      </c>
      <c r="V281" s="41"/>
      <c r="W281" s="2" t="s">
        <v>177</v>
      </c>
      <c r="X281" s="12">
        <f>SQRT(5+X275)/SQRT(5+X276)*((5+U275)/(5+V275))</f>
        <v>0.92244733774296872</v>
      </c>
    </row>
    <row r="282" spans="2:25" ht="15" customHeight="1" x14ac:dyDescent="0.25">
      <c r="B282" s="3" t="s">
        <v>178</v>
      </c>
      <c r="C282" s="42">
        <v>3</v>
      </c>
      <c r="D282" s="43"/>
      <c r="E282" s="3" t="s">
        <v>179</v>
      </c>
      <c r="F282" s="13">
        <f>SQRT(5+F276)/SQRT(5+F277)*((5+C276)/(5+D276))</f>
        <v>1.3416407864998738</v>
      </c>
      <c r="G282" s="38"/>
      <c r="H282" s="3" t="s">
        <v>178</v>
      </c>
      <c r="I282" s="42">
        <v>5</v>
      </c>
      <c r="J282" s="43"/>
      <c r="K282" s="3" t="s">
        <v>179</v>
      </c>
      <c r="L282" s="13">
        <f>SQRT(5+L276)/SQRT(5+L277)*((5+I276)/(5+J276))</f>
        <v>1.3130428906372635</v>
      </c>
      <c r="M282" s="38"/>
      <c r="N282" s="3" t="s">
        <v>178</v>
      </c>
      <c r="O282" s="42">
        <v>3</v>
      </c>
      <c r="P282" s="43"/>
      <c r="Q282" s="3" t="s">
        <v>179</v>
      </c>
      <c r="R282" s="13">
        <f>SQRT(5+R276)/SQRT(5+R277)*((5+O276)/(5+P276))</f>
        <v>1.2841489249843501</v>
      </c>
      <c r="S282" s="38"/>
      <c r="T282" s="3" t="s">
        <v>178</v>
      </c>
      <c r="U282" s="42">
        <v>4</v>
      </c>
      <c r="V282" s="43"/>
      <c r="W282" s="3" t="s">
        <v>179</v>
      </c>
      <c r="X282" s="13">
        <f>SQRT(5+X276)/SQRT(5+X277)*((5+U276)/(5+V276))</f>
        <v>1.1498327637597501</v>
      </c>
    </row>
    <row r="283" spans="2:25" ht="15" customHeight="1" x14ac:dyDescent="0.25">
      <c r="B283" s="4" t="s">
        <v>180</v>
      </c>
      <c r="C283" s="44">
        <v>2</v>
      </c>
      <c r="D283" s="45"/>
      <c r="E283" s="4" t="s">
        <v>181</v>
      </c>
      <c r="F283" s="14">
        <f>SQRT(5+F277)/SQRT(5+F275)*((5+C277)/(5+D277))</f>
        <v>0.60368161052036906</v>
      </c>
      <c r="G283" s="38"/>
      <c r="H283" s="4" t="s">
        <v>180</v>
      </c>
      <c r="I283" s="44">
        <v>4</v>
      </c>
      <c r="J283" s="45"/>
      <c r="K283" s="4" t="s">
        <v>181</v>
      </c>
      <c r="L283" s="14">
        <f>SQRT(5+L277)/SQRT(5+L275)*((5+I277)/(5+J277))</f>
        <v>1.2073632210407379</v>
      </c>
      <c r="M283" s="38"/>
      <c r="N283" s="4" t="s">
        <v>180</v>
      </c>
      <c r="O283" s="44">
        <v>0</v>
      </c>
      <c r="P283" s="45"/>
      <c r="Q283" s="4" t="s">
        <v>181</v>
      </c>
      <c r="R283" s="14">
        <f>SQRT(5+R277)/SQRT(5+R275)*((5+O277)/(5+P277))</f>
        <v>0.45998754512124207</v>
      </c>
      <c r="S283" s="38"/>
      <c r="T283" s="4" t="s">
        <v>180</v>
      </c>
      <c r="U283" s="44">
        <v>3</v>
      </c>
      <c r="V283" s="45"/>
      <c r="W283" s="4" t="s">
        <v>181</v>
      </c>
      <c r="X283" s="14">
        <f>SQRT(5+X277)/SQRT(5+X275)*((5+U277)/(5+V277))</f>
        <v>0.98994949366116636</v>
      </c>
    </row>
    <row r="284" spans="2:25" ht="15" customHeight="1" x14ac:dyDescent="0.25">
      <c r="B284" s="2" t="s">
        <v>161</v>
      </c>
      <c r="C284" s="6">
        <f>(100*F281)/(1+F281)</f>
        <v>51.416229645136468</v>
      </c>
      <c r="D284" s="7">
        <f>100-C284</f>
        <v>48.583770354863532</v>
      </c>
      <c r="E284" s="2" t="s">
        <v>130</v>
      </c>
      <c r="F284" s="7">
        <f>(C284+D286)/2</f>
        <v>56.886373444474984</v>
      </c>
      <c r="G284" s="38"/>
      <c r="H284" s="2" t="s">
        <v>161</v>
      </c>
      <c r="I284" s="6">
        <f>(100*L281)/(1+L281)</f>
        <v>39.833378968553262</v>
      </c>
      <c r="J284" s="7">
        <f>100-I284</f>
        <v>60.166621031446738</v>
      </c>
      <c r="K284" s="2" t="s">
        <v>130</v>
      </c>
      <c r="L284" s="7">
        <f>(I284+J286)/2</f>
        <v>42.568149617070617</v>
      </c>
      <c r="M284" s="38"/>
      <c r="N284" s="2" t="s">
        <v>161</v>
      </c>
      <c r="O284" s="6">
        <f>(100*R281)/(1+R281)</f>
        <v>61.834758486032911</v>
      </c>
      <c r="P284" s="7">
        <f>100-O284</f>
        <v>38.165241513967089</v>
      </c>
      <c r="Q284" s="2" t="s">
        <v>130</v>
      </c>
      <c r="R284" s="7">
        <f>(O284+P286)/2</f>
        <v>65.164246736566099</v>
      </c>
      <c r="S284" s="38"/>
      <c r="T284" s="2" t="s">
        <v>161</v>
      </c>
      <c r="U284" s="6">
        <f>(100*X281)/(1+X281)</f>
        <v>47.982970437357174</v>
      </c>
      <c r="V284" s="7">
        <f>100-U284</f>
        <v>52.017029562642826</v>
      </c>
      <c r="W284" s="2" t="s">
        <v>130</v>
      </c>
      <c r="X284" s="7">
        <f>(U284+V286)/2</f>
        <v>49.117751065762256</v>
      </c>
    </row>
    <row r="285" spans="2:25" ht="15" customHeight="1" x14ac:dyDescent="0.25">
      <c r="B285" s="3" t="s">
        <v>162</v>
      </c>
      <c r="C285" s="8">
        <f>(100*F282)/(1+F282)</f>
        <v>57.294901687515761</v>
      </c>
      <c r="D285" s="9">
        <f t="shared" ref="D285:D286" si="72">100-C285</f>
        <v>42.705098312484239</v>
      </c>
      <c r="E285" s="3" t="s">
        <v>131</v>
      </c>
      <c r="F285" s="9">
        <f>(D284+C285)/2</f>
        <v>52.939336021189646</v>
      </c>
      <c r="G285" s="38"/>
      <c r="H285" s="3" t="s">
        <v>162</v>
      </c>
      <c r="I285" s="8">
        <f>(100*L282)/(1+L282)</f>
        <v>56.766906309960753</v>
      </c>
      <c r="J285" s="9">
        <f t="shared" ref="J285:J286" si="73">100-I285</f>
        <v>43.233093690039247</v>
      </c>
      <c r="K285" s="3" t="s">
        <v>131</v>
      </c>
      <c r="L285" s="9">
        <f>(J284+I285)/2</f>
        <v>58.466763670703742</v>
      </c>
      <c r="M285" s="38"/>
      <c r="N285" s="3" t="s">
        <v>162</v>
      </c>
      <c r="O285" s="8">
        <f>(100*R282)/(1+R282)</f>
        <v>56.220017483892754</v>
      </c>
      <c r="P285" s="9">
        <f t="shared" ref="P285:P286" si="74">100-O285</f>
        <v>43.779982516107246</v>
      </c>
      <c r="Q285" s="3" t="s">
        <v>131</v>
      </c>
      <c r="R285" s="9">
        <f>(P284+O285)/2</f>
        <v>47.192629498929918</v>
      </c>
      <c r="S285" s="38"/>
      <c r="T285" s="3" t="s">
        <v>162</v>
      </c>
      <c r="U285" s="8">
        <f>(100*X282)/(1+X282)</f>
        <v>53.484753937271705</v>
      </c>
      <c r="V285" s="9">
        <f t="shared" ref="V285:V286" si="75">100-U285</f>
        <v>46.515246062728295</v>
      </c>
      <c r="W285" s="3" t="s">
        <v>131</v>
      </c>
      <c r="X285" s="9">
        <f>(V284+U285)/2</f>
        <v>52.750891749957262</v>
      </c>
    </row>
    <row r="286" spans="2:25" ht="15" customHeight="1" x14ac:dyDescent="0.25">
      <c r="B286" s="4" t="s">
        <v>132</v>
      </c>
      <c r="C286" s="10">
        <f>(100*F283)/(1+F283)</f>
        <v>37.643482756186501</v>
      </c>
      <c r="D286" s="11">
        <f t="shared" si="72"/>
        <v>62.356517243813499</v>
      </c>
      <c r="E286" s="4" t="s">
        <v>133</v>
      </c>
      <c r="F286" s="11">
        <f>(D285+C286)/2</f>
        <v>40.17429053433537</v>
      </c>
      <c r="G286" s="38"/>
      <c r="H286" s="4" t="s">
        <v>132</v>
      </c>
      <c r="I286" s="10">
        <f>(100*L283)/(1+L283)</f>
        <v>54.697079734412029</v>
      </c>
      <c r="J286" s="11">
        <f t="shared" si="73"/>
        <v>45.302920265587971</v>
      </c>
      <c r="K286" s="4" t="s">
        <v>133</v>
      </c>
      <c r="L286" s="11">
        <f>(J285+I286)/2</f>
        <v>48.965086712225641</v>
      </c>
      <c r="M286" s="38"/>
      <c r="N286" s="4" t="s">
        <v>132</v>
      </c>
      <c r="O286" s="10">
        <f>(100*R283)/(1+R283)</f>
        <v>31.506265012900727</v>
      </c>
      <c r="P286" s="11">
        <f t="shared" si="74"/>
        <v>68.493734987099273</v>
      </c>
      <c r="Q286" s="4" t="s">
        <v>133</v>
      </c>
      <c r="R286" s="11">
        <f>(P285+O286)/2</f>
        <v>37.643123764503983</v>
      </c>
      <c r="S286" s="38"/>
      <c r="T286" s="4" t="s">
        <v>132</v>
      </c>
      <c r="U286" s="10">
        <f>(100*X283)/(1+X283)</f>
        <v>49.747468305832662</v>
      </c>
      <c r="V286" s="11">
        <f t="shared" si="75"/>
        <v>50.252531694167338</v>
      </c>
      <c r="W286" s="4" t="s">
        <v>133</v>
      </c>
      <c r="X286" s="11">
        <f>(V285+U286)/2</f>
        <v>48.131357184280475</v>
      </c>
    </row>
    <row r="287" spans="2:25" ht="15" customHeight="1" x14ac:dyDescent="0.25">
      <c r="B287" s="46" t="s">
        <v>134</v>
      </c>
      <c r="C287" s="49">
        <f>SUM(C275:D277, C281:C283)</f>
        <v>24</v>
      </c>
      <c r="D287" s="50"/>
      <c r="E287" s="5" t="s">
        <v>135</v>
      </c>
      <c r="F287" s="15">
        <f>SQRT(((50-D284)^2+(50-D285)^2+(50-D286)^2)/2)</f>
        <v>10.195705356544588</v>
      </c>
      <c r="G287" s="38"/>
      <c r="H287" s="46" t="s">
        <v>134</v>
      </c>
      <c r="I287" s="49">
        <f>SUM(I275:J277, I281:I283)</f>
        <v>39</v>
      </c>
      <c r="J287" s="50"/>
      <c r="K287" s="5" t="s">
        <v>135</v>
      </c>
      <c r="L287" s="15">
        <f>SQRT(((50-J284)^2+(50-J285)^2+(50-J286)^2)/2)</f>
        <v>9.2523986683526012</v>
      </c>
      <c r="M287" s="38"/>
      <c r="N287" s="46" t="s">
        <v>134</v>
      </c>
      <c r="O287" s="49">
        <f>SUM(O275:P277, O281:O283)</f>
        <v>25</v>
      </c>
      <c r="P287" s="50"/>
      <c r="Q287" s="5" t="s">
        <v>135</v>
      </c>
      <c r="R287" s="15">
        <f>SQRT(((50-P284)^2+(50-P285)^2+(50-P286)^2)/2)</f>
        <v>16.136424010537763</v>
      </c>
      <c r="S287" s="38"/>
      <c r="T287" s="46" t="s">
        <v>134</v>
      </c>
      <c r="U287" s="49">
        <f>SUM(U275:V277, U281:U283)</f>
        <v>23</v>
      </c>
      <c r="V287" s="50"/>
      <c r="W287" s="5" t="s">
        <v>135</v>
      </c>
      <c r="X287" s="15">
        <f>SQRT(((50-V284)^2+(50-V285)^2+(50-V286)^2)/2)</f>
        <v>2.8526908802448947</v>
      </c>
    </row>
    <row r="288" spans="2:25" ht="15" customHeight="1" x14ac:dyDescent="0.25">
      <c r="B288" s="47"/>
      <c r="C288" s="51"/>
      <c r="D288" s="52"/>
      <c r="E288" s="5" t="s">
        <v>136</v>
      </c>
      <c r="F288" s="15">
        <f>SQRT(((50-F284)^2+(50-F285)^2+(50-F286)^2)/2)</f>
        <v>8.7351703465325947</v>
      </c>
      <c r="G288" s="38"/>
      <c r="H288" s="47"/>
      <c r="I288" s="51"/>
      <c r="J288" s="52"/>
      <c r="K288" s="5" t="s">
        <v>136</v>
      </c>
      <c r="L288" s="15">
        <f>SQRT(((50-L284)^2+(50-L285)^2+(50-L286)^2)/2)</f>
        <v>7.9996728896564342</v>
      </c>
      <c r="M288" s="38"/>
      <c r="N288" s="47"/>
      <c r="O288" s="51"/>
      <c r="P288" s="52"/>
      <c r="Q288" s="5" t="s">
        <v>136</v>
      </c>
      <c r="R288" s="15">
        <f>SQRT(((50-R284)^2+(50-R285)^2+(50-R286)^2)/2)</f>
        <v>13.973691325435457</v>
      </c>
      <c r="S288" s="38"/>
      <c r="T288" s="47"/>
      <c r="U288" s="51"/>
      <c r="V288" s="52"/>
      <c r="W288" s="5" t="s">
        <v>136</v>
      </c>
      <c r="X288" s="15">
        <f>SQRT(((50-X284)^2+(50-X285)^2+(50-X286)^2)/2)</f>
        <v>2.4328578436364463</v>
      </c>
    </row>
    <row r="289" spans="2:24" ht="15" customHeight="1" x14ac:dyDescent="0.25">
      <c r="B289" s="48"/>
      <c r="C289" s="53"/>
      <c r="D289" s="54"/>
      <c r="E289" s="5" t="s">
        <v>137</v>
      </c>
      <c r="F289" s="15">
        <f>SQRT(((2*F287^2)+(2*F288^2))/4)</f>
        <v>9.4935664715746935</v>
      </c>
      <c r="G289" s="38"/>
      <c r="H289" s="48"/>
      <c r="I289" s="53"/>
      <c r="J289" s="54"/>
      <c r="K289" s="5" t="s">
        <v>137</v>
      </c>
      <c r="L289" s="15">
        <f>SQRT(((2*L287^2)+(2*L288^2))/4)</f>
        <v>8.6487469456458577</v>
      </c>
      <c r="M289" s="38"/>
      <c r="N289" s="48"/>
      <c r="O289" s="53"/>
      <c r="P289" s="54"/>
      <c r="Q289" s="5" t="s">
        <v>137</v>
      </c>
      <c r="R289" s="15">
        <f>SQRT(((2*R287^2)+(2*R288^2))/4)</f>
        <v>15.093843597745568</v>
      </c>
      <c r="S289" s="38"/>
      <c r="T289" s="48"/>
      <c r="U289" s="53"/>
      <c r="V289" s="54"/>
      <c r="W289" s="5" t="s">
        <v>137</v>
      </c>
      <c r="X289" s="15">
        <f>SQRT(((2*X287^2)+(2*X288^2))/4)</f>
        <v>2.651098125831612</v>
      </c>
    </row>
    <row r="291" spans="2:24" ht="15" customHeight="1" x14ac:dyDescent="0.25">
      <c r="B291" s="39" t="s">
        <v>353</v>
      </c>
      <c r="C291" s="39"/>
      <c r="D291" s="39"/>
      <c r="E291" s="39"/>
      <c r="F291" s="39"/>
      <c r="G291" s="38"/>
      <c r="H291" s="39" t="s">
        <v>355</v>
      </c>
      <c r="I291" s="39"/>
      <c r="J291" s="39"/>
      <c r="K291" s="39"/>
      <c r="L291" s="39"/>
      <c r="M291" s="38"/>
      <c r="N291" s="39" t="s">
        <v>358</v>
      </c>
      <c r="O291" s="39"/>
      <c r="P291" s="39"/>
      <c r="Q291" s="39"/>
      <c r="R291" s="39"/>
      <c r="S291" s="38"/>
      <c r="T291" s="39" t="s">
        <v>368</v>
      </c>
      <c r="U291" s="39"/>
      <c r="V291" s="39"/>
      <c r="W291" s="39"/>
      <c r="X291" s="39"/>
    </row>
    <row r="292" spans="2:24" ht="15" customHeight="1" x14ac:dyDescent="0.25">
      <c r="B292" s="2" t="s">
        <v>161</v>
      </c>
      <c r="C292" s="33">
        <v>3</v>
      </c>
      <c r="D292" s="34">
        <v>4</v>
      </c>
      <c r="E292" s="2" t="s">
        <v>167</v>
      </c>
      <c r="F292" s="16">
        <f>C292+D292+C294+D294+C298*2</f>
        <v>25</v>
      </c>
      <c r="G292" s="38"/>
      <c r="H292" s="2" t="s">
        <v>161</v>
      </c>
      <c r="I292" s="33">
        <v>1</v>
      </c>
      <c r="J292" s="34">
        <v>1</v>
      </c>
      <c r="K292" s="2" t="s">
        <v>167</v>
      </c>
      <c r="L292" s="16">
        <f>I292+J292+I294+J294+I298*2</f>
        <v>3</v>
      </c>
      <c r="M292" s="38"/>
      <c r="N292" s="2" t="s">
        <v>161</v>
      </c>
      <c r="O292" s="33">
        <v>3</v>
      </c>
      <c r="P292" s="34">
        <v>3</v>
      </c>
      <c r="Q292" s="2" t="s">
        <v>167</v>
      </c>
      <c r="R292" s="16">
        <f>O292+P292+O294+P294+O298*2</f>
        <v>22</v>
      </c>
      <c r="S292" s="38"/>
      <c r="T292" s="2" t="s">
        <v>161</v>
      </c>
      <c r="U292" s="33">
        <v>2</v>
      </c>
      <c r="V292" s="34">
        <v>3</v>
      </c>
      <c r="W292" s="2" t="s">
        <v>167</v>
      </c>
      <c r="X292" s="16">
        <f>U292+V292+U294+V294+U298*2</f>
        <v>10</v>
      </c>
    </row>
    <row r="293" spans="2:24" ht="15" customHeight="1" x14ac:dyDescent="0.25">
      <c r="B293" s="3" t="s">
        <v>162</v>
      </c>
      <c r="C293" s="35">
        <v>5</v>
      </c>
      <c r="D293" s="36">
        <v>2</v>
      </c>
      <c r="E293" s="3" t="s">
        <v>168</v>
      </c>
      <c r="F293" s="17">
        <f>SUM(C292:D293)+C299*2</f>
        <v>22</v>
      </c>
      <c r="G293" s="38"/>
      <c r="H293" s="3" t="s">
        <v>162</v>
      </c>
      <c r="I293" s="35">
        <v>5</v>
      </c>
      <c r="J293" s="36">
        <v>2</v>
      </c>
      <c r="K293" s="3" t="s">
        <v>168</v>
      </c>
      <c r="L293" s="17">
        <f>SUM(I292:J293)+I299*2</f>
        <v>11</v>
      </c>
      <c r="M293" s="38"/>
      <c r="N293" s="3" t="s">
        <v>162</v>
      </c>
      <c r="O293" s="35">
        <v>0</v>
      </c>
      <c r="P293" s="36">
        <v>3</v>
      </c>
      <c r="Q293" s="3" t="s">
        <v>168</v>
      </c>
      <c r="R293" s="17">
        <f>SUM(O292:P293)+O299*2</f>
        <v>13</v>
      </c>
      <c r="S293" s="38"/>
      <c r="T293" s="3" t="s">
        <v>162</v>
      </c>
      <c r="U293" s="35">
        <v>0</v>
      </c>
      <c r="V293" s="36">
        <v>2</v>
      </c>
      <c r="W293" s="3" t="s">
        <v>168</v>
      </c>
      <c r="X293" s="17">
        <f>SUM(U292:V293)+U299*2</f>
        <v>9</v>
      </c>
    </row>
    <row r="294" spans="2:24" ht="15" customHeight="1" x14ac:dyDescent="0.25">
      <c r="B294" s="4" t="s">
        <v>132</v>
      </c>
      <c r="C294" s="31">
        <v>4</v>
      </c>
      <c r="D294" s="32">
        <v>2</v>
      </c>
      <c r="E294" s="4" t="s">
        <v>169</v>
      </c>
      <c r="F294" s="18">
        <f>SUM(C293:D294)+C300*2</f>
        <v>15</v>
      </c>
      <c r="G294" s="38"/>
      <c r="H294" s="4" t="s">
        <v>132</v>
      </c>
      <c r="I294" s="31">
        <v>0</v>
      </c>
      <c r="J294" s="32">
        <v>1</v>
      </c>
      <c r="K294" s="4" t="s">
        <v>169</v>
      </c>
      <c r="L294" s="18">
        <f>SUM(I293:J294)+I300*2</f>
        <v>10</v>
      </c>
      <c r="M294" s="38"/>
      <c r="N294" s="4" t="s">
        <v>132</v>
      </c>
      <c r="O294" s="31">
        <v>4</v>
      </c>
      <c r="P294" s="32">
        <v>4</v>
      </c>
      <c r="Q294" s="4" t="s">
        <v>169</v>
      </c>
      <c r="R294" s="18">
        <f>SUM(O293:P294)+O300*2</f>
        <v>13</v>
      </c>
      <c r="S294" s="38"/>
      <c r="T294" s="4" t="s">
        <v>132</v>
      </c>
      <c r="U294" s="31">
        <v>1</v>
      </c>
      <c r="V294" s="32">
        <v>2</v>
      </c>
      <c r="W294" s="4" t="s">
        <v>169</v>
      </c>
      <c r="X294" s="18">
        <f>SUM(U293:V294)+U300*2</f>
        <v>9</v>
      </c>
    </row>
    <row r="295" spans="2:24" ht="15" customHeight="1" x14ac:dyDescent="0.25">
      <c r="B295" s="2" t="s">
        <v>170</v>
      </c>
      <c r="C295" s="6">
        <f>C292/(C292+D292)*100</f>
        <v>42.857142857142854</v>
      </c>
      <c r="D295" s="7">
        <f>D292/(C292+D292)*100</f>
        <v>57.142857142857139</v>
      </c>
      <c r="E295" s="2" t="s">
        <v>171</v>
      </c>
      <c r="F295" s="12">
        <f>F292/SUM(F292:F294)*100</f>
        <v>40.322580645161288</v>
      </c>
      <c r="G295" s="38"/>
      <c r="H295" s="2" t="s">
        <v>170</v>
      </c>
      <c r="I295" s="6">
        <f>I292/(I292+J292)*100</f>
        <v>50</v>
      </c>
      <c r="J295" s="7">
        <f>J292/(I292+J292)*100</f>
        <v>50</v>
      </c>
      <c r="K295" s="2" t="s">
        <v>171</v>
      </c>
      <c r="L295" s="12">
        <f>L292/SUM(L292:L294)*100</f>
        <v>12.5</v>
      </c>
      <c r="M295" s="38"/>
      <c r="N295" s="2" t="s">
        <v>170</v>
      </c>
      <c r="O295" s="6">
        <f>O292/(O292+P292)*100</f>
        <v>50</v>
      </c>
      <c r="P295" s="7">
        <f>P292/(O292+P292)*100</f>
        <v>50</v>
      </c>
      <c r="Q295" s="2" t="s">
        <v>171</v>
      </c>
      <c r="R295" s="12">
        <f>R292/SUM(R292:R294)*100</f>
        <v>45.833333333333329</v>
      </c>
      <c r="S295" s="38"/>
      <c r="T295" s="2" t="s">
        <v>170</v>
      </c>
      <c r="U295" s="6">
        <f>U292/(U292+V292)*100</f>
        <v>40</v>
      </c>
      <c r="V295" s="7">
        <f>V292/(U292+V292)*100</f>
        <v>60</v>
      </c>
      <c r="W295" s="2" t="s">
        <v>171</v>
      </c>
      <c r="X295" s="12">
        <f>X292/SUM(X292:X294)*100</f>
        <v>35.714285714285715</v>
      </c>
    </row>
    <row r="296" spans="2:24" ht="15" customHeight="1" x14ac:dyDescent="0.25">
      <c r="B296" s="3" t="s">
        <v>172</v>
      </c>
      <c r="C296" s="8">
        <f>C293/(C293+D293)*100</f>
        <v>71.428571428571431</v>
      </c>
      <c r="D296" s="9">
        <f>D293/(C293+D293)*100</f>
        <v>28.571428571428569</v>
      </c>
      <c r="E296" s="3" t="s">
        <v>173</v>
      </c>
      <c r="F296" s="13">
        <f>F293/SUM(F292:F294)*100</f>
        <v>35.483870967741936</v>
      </c>
      <c r="G296" s="38"/>
      <c r="H296" s="3" t="s">
        <v>172</v>
      </c>
      <c r="I296" s="8">
        <f>I293/(I293+J293)*100</f>
        <v>71.428571428571431</v>
      </c>
      <c r="J296" s="9">
        <f>J293/(I293+J293)*100</f>
        <v>28.571428571428569</v>
      </c>
      <c r="K296" s="3" t="s">
        <v>173</v>
      </c>
      <c r="L296" s="13">
        <f>L293/SUM(L292:L294)*100</f>
        <v>45.833333333333329</v>
      </c>
      <c r="M296" s="38"/>
      <c r="N296" s="3" t="s">
        <v>172</v>
      </c>
      <c r="O296" s="8">
        <f>O293/(O293+P293)*100</f>
        <v>0</v>
      </c>
      <c r="P296" s="9">
        <f>P293/(O293+P293)*100</f>
        <v>100</v>
      </c>
      <c r="Q296" s="3" t="s">
        <v>173</v>
      </c>
      <c r="R296" s="13">
        <f>R293/SUM(R292:R294)*100</f>
        <v>27.083333333333332</v>
      </c>
      <c r="S296" s="38"/>
      <c r="T296" s="3" t="s">
        <v>172</v>
      </c>
      <c r="U296" s="8">
        <f>U293/(U293+V293)*100</f>
        <v>0</v>
      </c>
      <c r="V296" s="9">
        <f>V293/(U293+V293)*100</f>
        <v>100</v>
      </c>
      <c r="W296" s="3" t="s">
        <v>173</v>
      </c>
      <c r="X296" s="13">
        <f>X293/SUM(X292:X294)*100</f>
        <v>32.142857142857146</v>
      </c>
    </row>
    <row r="297" spans="2:24" ht="15" customHeight="1" x14ac:dyDescent="0.25">
      <c r="B297" s="4" t="s">
        <v>174</v>
      </c>
      <c r="C297" s="10">
        <f>C294/(C294+D294)*100</f>
        <v>66.666666666666657</v>
      </c>
      <c r="D297" s="11">
        <f>D294/(C294+D294)*100</f>
        <v>33.333333333333329</v>
      </c>
      <c r="E297" s="4" t="s">
        <v>175</v>
      </c>
      <c r="F297" s="14">
        <f>F294/SUM(F292:F294)*100</f>
        <v>24.193548387096776</v>
      </c>
      <c r="G297" s="38"/>
      <c r="H297" s="4" t="s">
        <v>174</v>
      </c>
      <c r="I297" s="10">
        <f>I294/(I294+J294)*100</f>
        <v>0</v>
      </c>
      <c r="J297" s="11">
        <f>J294/(I294+J294)*100</f>
        <v>100</v>
      </c>
      <c r="K297" s="4" t="s">
        <v>175</v>
      </c>
      <c r="L297" s="14">
        <f>L294/SUM(L292:L294)*100</f>
        <v>41.666666666666671</v>
      </c>
      <c r="M297" s="38"/>
      <c r="N297" s="4" t="s">
        <v>174</v>
      </c>
      <c r="O297" s="10">
        <f>O294/(O294+P294)*100</f>
        <v>50</v>
      </c>
      <c r="P297" s="11">
        <f>P294/(O294+P294)*100</f>
        <v>50</v>
      </c>
      <c r="Q297" s="4" t="s">
        <v>175</v>
      </c>
      <c r="R297" s="14">
        <f>R294/SUM(R292:R294)*100</f>
        <v>27.083333333333332</v>
      </c>
      <c r="S297" s="38"/>
      <c r="T297" s="4" t="s">
        <v>174</v>
      </c>
      <c r="U297" s="10">
        <f>U294/(U294+V294)*100</f>
        <v>33.333333333333329</v>
      </c>
      <c r="V297" s="11">
        <f>V294/(U294+V294)*100</f>
        <v>66.666666666666657</v>
      </c>
      <c r="W297" s="4" t="s">
        <v>175</v>
      </c>
      <c r="X297" s="14">
        <f>X294/SUM(X292:X294)*100</f>
        <v>32.142857142857146</v>
      </c>
    </row>
    <row r="298" spans="2:24" ht="15" customHeight="1" x14ac:dyDescent="0.25">
      <c r="B298" s="2" t="s">
        <v>176</v>
      </c>
      <c r="C298" s="40">
        <v>6</v>
      </c>
      <c r="D298" s="41"/>
      <c r="E298" s="2" t="s">
        <v>177</v>
      </c>
      <c r="F298" s="12">
        <f>SQRT(5+F292)/SQRT(5+F293)*((5+C292)/(5+D292))</f>
        <v>0.93697115856840874</v>
      </c>
      <c r="G298" s="38"/>
      <c r="H298" s="2" t="s">
        <v>176</v>
      </c>
      <c r="I298" s="40">
        <v>0</v>
      </c>
      <c r="J298" s="41"/>
      <c r="K298" s="2" t="s">
        <v>177</v>
      </c>
      <c r="L298" s="12">
        <f>SQRT(5+L292)/SQRT(5+L293)*((5+I292)/(5+J292))</f>
        <v>0.70710678118654757</v>
      </c>
      <c r="M298" s="38"/>
      <c r="N298" s="2" t="s">
        <v>176</v>
      </c>
      <c r="O298" s="40">
        <v>4</v>
      </c>
      <c r="P298" s="41"/>
      <c r="Q298" s="2" t="s">
        <v>177</v>
      </c>
      <c r="R298" s="12">
        <f>SQRT(5+R292)/SQRT(5+R293)*((5+O292)/(5+P292))</f>
        <v>1.2247448713915892</v>
      </c>
      <c r="S298" s="38"/>
      <c r="T298" s="2" t="s">
        <v>176</v>
      </c>
      <c r="U298" s="40">
        <v>1</v>
      </c>
      <c r="V298" s="41"/>
      <c r="W298" s="2" t="s">
        <v>177</v>
      </c>
      <c r="X298" s="12">
        <f>SQRT(5+X292)/SQRT(5+X293)*((5+U292)/(5+V292))</f>
        <v>0.90571104663683988</v>
      </c>
    </row>
    <row r="299" spans="2:24" ht="15" customHeight="1" x14ac:dyDescent="0.25">
      <c r="B299" s="3" t="s">
        <v>178</v>
      </c>
      <c r="C299" s="42">
        <v>4</v>
      </c>
      <c r="D299" s="43"/>
      <c r="E299" s="3" t="s">
        <v>179</v>
      </c>
      <c r="F299" s="13">
        <f>SQRT(5+F293)/SQRT(5+F294)*((5+C293)/(5+D293))</f>
        <v>1.6598500055174645</v>
      </c>
      <c r="G299" s="38"/>
      <c r="H299" s="3" t="s">
        <v>178</v>
      </c>
      <c r="I299" s="42">
        <v>1</v>
      </c>
      <c r="J299" s="43"/>
      <c r="K299" s="3" t="s">
        <v>179</v>
      </c>
      <c r="L299" s="13">
        <f>SQRT(5+L293)/SQRT(5+L294)*((5+I293)/(5+J293))</f>
        <v>1.4754222271266348</v>
      </c>
      <c r="M299" s="38"/>
      <c r="N299" s="3" t="s">
        <v>178</v>
      </c>
      <c r="O299" s="42">
        <v>2</v>
      </c>
      <c r="P299" s="43"/>
      <c r="Q299" s="3" t="s">
        <v>179</v>
      </c>
      <c r="R299" s="13">
        <f>SQRT(5+R293)/SQRT(5+R294)*((5+O293)/(5+P293))</f>
        <v>0.625</v>
      </c>
      <c r="S299" s="38"/>
      <c r="T299" s="3" t="s">
        <v>178</v>
      </c>
      <c r="U299" s="42">
        <v>1</v>
      </c>
      <c r="V299" s="43"/>
      <c r="W299" s="3" t="s">
        <v>179</v>
      </c>
      <c r="X299" s="13">
        <f>SQRT(5+X293)/SQRT(5+X294)*((5+U293)/(5+V293))</f>
        <v>0.7142857142857143</v>
      </c>
    </row>
    <row r="300" spans="2:24" ht="15" customHeight="1" x14ac:dyDescent="0.25">
      <c r="B300" s="4" t="s">
        <v>180</v>
      </c>
      <c r="C300" s="44">
        <v>1</v>
      </c>
      <c r="D300" s="45"/>
      <c r="E300" s="4" t="s">
        <v>181</v>
      </c>
      <c r="F300" s="14">
        <f>SQRT(5+F294)/SQRT(5+F292)*((5+C294)/(5+D294))</f>
        <v>1.0497813183356479</v>
      </c>
      <c r="G300" s="38"/>
      <c r="H300" s="4" t="s">
        <v>180</v>
      </c>
      <c r="I300" s="44">
        <v>1</v>
      </c>
      <c r="J300" s="45"/>
      <c r="K300" s="4" t="s">
        <v>181</v>
      </c>
      <c r="L300" s="14">
        <f>SQRT(5+L294)/SQRT(5+L292)*((5+I294)/(5+J294))</f>
        <v>1.141088661469096</v>
      </c>
      <c r="M300" s="38"/>
      <c r="N300" s="4" t="s">
        <v>180</v>
      </c>
      <c r="O300" s="44">
        <v>1</v>
      </c>
      <c r="P300" s="45"/>
      <c r="Q300" s="4" t="s">
        <v>181</v>
      </c>
      <c r="R300" s="14">
        <f>SQRT(5+R294)/SQRT(5+R292)*((5+O294)/(5+P294))</f>
        <v>0.81649658092772592</v>
      </c>
      <c r="S300" s="38"/>
      <c r="T300" s="4" t="s">
        <v>180</v>
      </c>
      <c r="U300" s="44">
        <v>2</v>
      </c>
      <c r="V300" s="45"/>
      <c r="W300" s="4" t="s">
        <v>181</v>
      </c>
      <c r="X300" s="14">
        <f>SQRT(5+X294)/SQRT(5+X292)*((5+U294)/(5+V294))</f>
        <v>0.82807867121082501</v>
      </c>
    </row>
    <row r="301" spans="2:24" ht="15" customHeight="1" x14ac:dyDescent="0.25">
      <c r="B301" s="2" t="s">
        <v>161</v>
      </c>
      <c r="C301" s="6">
        <f>(100*F298)/(1+F298)</f>
        <v>48.373005164460594</v>
      </c>
      <c r="D301" s="7">
        <f>100-C301</f>
        <v>51.626994835539406</v>
      </c>
      <c r="E301" s="2" t="s">
        <v>130</v>
      </c>
      <c r="F301" s="7">
        <f>(C301+D303)/2</f>
        <v>48.579348566697696</v>
      </c>
      <c r="G301" s="38"/>
      <c r="H301" s="2" t="s">
        <v>161</v>
      </c>
      <c r="I301" s="6">
        <f>(100*L298)/(1+L298)</f>
        <v>41.42135623730951</v>
      </c>
      <c r="J301" s="7">
        <f>100-I301</f>
        <v>58.57864376269049</v>
      </c>
      <c r="K301" s="2" t="s">
        <v>130</v>
      </c>
      <c r="L301" s="7">
        <f>(I301+J303)/2</f>
        <v>44.063284154918932</v>
      </c>
      <c r="M301" s="38"/>
      <c r="N301" s="2" t="s">
        <v>161</v>
      </c>
      <c r="O301" s="6">
        <f>(100*R298)/(1+R298)</f>
        <v>55.051025721682187</v>
      </c>
      <c r="P301" s="7">
        <f>100-O301</f>
        <v>44.948974278317813</v>
      </c>
      <c r="Q301" s="2" t="s">
        <v>130</v>
      </c>
      <c r="R301" s="7">
        <f>(O301+P303)/2</f>
        <v>55.051025721682187</v>
      </c>
      <c r="S301" s="38"/>
      <c r="T301" s="2" t="s">
        <v>161</v>
      </c>
      <c r="U301" s="6">
        <f>(100*X298)/(1+X298)</f>
        <v>47.526147693545688</v>
      </c>
      <c r="V301" s="7">
        <f>100-U301</f>
        <v>52.473852306454312</v>
      </c>
      <c r="W301" s="2" t="s">
        <v>130</v>
      </c>
      <c r="X301" s="7">
        <f>(U301+V303)/2</f>
        <v>51.114194335959766</v>
      </c>
    </row>
    <row r="302" spans="2:24" ht="15" customHeight="1" x14ac:dyDescent="0.25">
      <c r="B302" s="3" t="s">
        <v>162</v>
      </c>
      <c r="C302" s="8">
        <f>(100*F299)/(1+F299)</f>
        <v>62.403895034470061</v>
      </c>
      <c r="D302" s="9">
        <f t="shared" ref="D302:D303" si="76">100-C302</f>
        <v>37.596104965529939</v>
      </c>
      <c r="E302" s="3" t="s">
        <v>131</v>
      </c>
      <c r="F302" s="9">
        <f>(D301+C302)/2</f>
        <v>57.015444935004737</v>
      </c>
      <c r="G302" s="38"/>
      <c r="H302" s="3" t="s">
        <v>162</v>
      </c>
      <c r="I302" s="8">
        <f>(100*L299)/(1+L299)</f>
        <v>59.602851221031592</v>
      </c>
      <c r="J302" s="9">
        <f t="shared" ref="J302:J303" si="77">100-I302</f>
        <v>40.397148778968408</v>
      </c>
      <c r="K302" s="3" t="s">
        <v>131</v>
      </c>
      <c r="L302" s="9">
        <f>(J301+I302)/2</f>
        <v>59.090747491861038</v>
      </c>
      <c r="M302" s="38"/>
      <c r="N302" s="3" t="s">
        <v>162</v>
      </c>
      <c r="O302" s="8">
        <f>(100*R299)/(1+R299)</f>
        <v>38.46153846153846</v>
      </c>
      <c r="P302" s="9">
        <f t="shared" ref="P302:P303" si="78">100-O302</f>
        <v>61.53846153846154</v>
      </c>
      <c r="Q302" s="3" t="s">
        <v>131</v>
      </c>
      <c r="R302" s="9">
        <f>(P301+O302)/2</f>
        <v>41.705256369928136</v>
      </c>
      <c r="S302" s="38"/>
      <c r="T302" s="3" t="s">
        <v>162</v>
      </c>
      <c r="U302" s="8">
        <f>(100*X299)/(1+X299)</f>
        <v>41.666666666666664</v>
      </c>
      <c r="V302" s="9">
        <f t="shared" ref="V302:V303" si="79">100-U302</f>
        <v>58.333333333333336</v>
      </c>
      <c r="W302" s="3" t="s">
        <v>131</v>
      </c>
      <c r="X302" s="9">
        <f>(V301+U302)/2</f>
        <v>47.070259486560488</v>
      </c>
    </row>
    <row r="303" spans="2:24" ht="15" customHeight="1" x14ac:dyDescent="0.25">
      <c r="B303" s="4" t="s">
        <v>132</v>
      </c>
      <c r="C303" s="10">
        <f>(100*F300)/(1+F300)</f>
        <v>51.214308031065201</v>
      </c>
      <c r="D303" s="11">
        <f t="shared" si="76"/>
        <v>48.785691968934799</v>
      </c>
      <c r="E303" s="4" t="s">
        <v>133</v>
      </c>
      <c r="F303" s="11">
        <f>(D302+C303)/2</f>
        <v>44.405206498297574</v>
      </c>
      <c r="G303" s="38"/>
      <c r="H303" s="4" t="s">
        <v>132</v>
      </c>
      <c r="I303" s="10">
        <f>(100*L300)/(1+L300)</f>
        <v>53.294787927471639</v>
      </c>
      <c r="J303" s="11">
        <f t="shared" si="77"/>
        <v>46.705212072528361</v>
      </c>
      <c r="K303" s="4" t="s">
        <v>133</v>
      </c>
      <c r="L303" s="11">
        <f>(J302+I303)/2</f>
        <v>46.845968353220023</v>
      </c>
      <c r="M303" s="38"/>
      <c r="N303" s="4" t="s">
        <v>132</v>
      </c>
      <c r="O303" s="10">
        <f>(100*R300)/(1+R300)</f>
        <v>44.948974278317813</v>
      </c>
      <c r="P303" s="11">
        <f t="shared" si="78"/>
        <v>55.051025721682187</v>
      </c>
      <c r="Q303" s="4" t="s">
        <v>133</v>
      </c>
      <c r="R303" s="11">
        <f>(P302+O303)/2</f>
        <v>53.243717908389677</v>
      </c>
      <c r="S303" s="38"/>
      <c r="T303" s="4" t="s">
        <v>132</v>
      </c>
      <c r="U303" s="10">
        <f>(100*X300)/(1+X300)</f>
        <v>45.297759021626149</v>
      </c>
      <c r="V303" s="11">
        <f t="shared" si="79"/>
        <v>54.702240978373851</v>
      </c>
      <c r="W303" s="4" t="s">
        <v>133</v>
      </c>
      <c r="X303" s="11">
        <f>(V302+U303)/2</f>
        <v>51.815546177479746</v>
      </c>
    </row>
    <row r="304" spans="2:24" ht="15" customHeight="1" x14ac:dyDescent="0.25">
      <c r="B304" s="46" t="s">
        <v>134</v>
      </c>
      <c r="C304" s="49">
        <f>SUM(C292:D294, C298:C300)</f>
        <v>31</v>
      </c>
      <c r="D304" s="50"/>
      <c r="E304" s="5" t="s">
        <v>135</v>
      </c>
      <c r="F304" s="15">
        <f>SQRT(((50-D301)^2+(50-D302)^2+(50-D303)^2)/2)</f>
        <v>8.887583142095842</v>
      </c>
      <c r="G304" s="38"/>
      <c r="H304" s="46" t="s">
        <v>134</v>
      </c>
      <c r="I304" s="49">
        <f>SUM(I292:J294, I298:I300)</f>
        <v>12</v>
      </c>
      <c r="J304" s="50"/>
      <c r="K304" s="5" t="s">
        <v>135</v>
      </c>
      <c r="L304" s="15">
        <f>SQRT(((50-J301)^2+(50-J302)^2+(50-J303)^2)/2)</f>
        <v>9.3984974295742951</v>
      </c>
      <c r="M304" s="38"/>
      <c r="N304" s="46" t="s">
        <v>134</v>
      </c>
      <c r="O304" s="49">
        <f>SUM(O292:P294, O298:O300)</f>
        <v>24</v>
      </c>
      <c r="P304" s="50"/>
      <c r="Q304" s="5" t="s">
        <v>135</v>
      </c>
      <c r="R304" s="15">
        <f>SQRT(((50-P301)^2+(50-P302)^2+(50-P303)^2)/2)</f>
        <v>9.5958797500996855</v>
      </c>
      <c r="S304" s="38"/>
      <c r="T304" s="46" t="s">
        <v>134</v>
      </c>
      <c r="U304" s="49">
        <f>SUM(U292:V294, U298:U300)</f>
        <v>14</v>
      </c>
      <c r="V304" s="50"/>
      <c r="W304" s="5" t="s">
        <v>135</v>
      </c>
      <c r="X304" s="15">
        <f>SQRT(((50-V301)^2+(50-V302)^2+(50-V303)^2)/2)</f>
        <v>6.9883996700708266</v>
      </c>
    </row>
    <row r="305" spans="2:24" ht="15" customHeight="1" x14ac:dyDescent="0.25">
      <c r="B305" s="47"/>
      <c r="C305" s="51"/>
      <c r="D305" s="52"/>
      <c r="E305" s="5" t="s">
        <v>136</v>
      </c>
      <c r="F305" s="15">
        <f>SQRT(((50-F301)^2+(50-F302)^2+(50-F303)^2)/2)</f>
        <v>6.4240342642968216</v>
      </c>
      <c r="G305" s="38"/>
      <c r="H305" s="47"/>
      <c r="I305" s="51"/>
      <c r="J305" s="52"/>
      <c r="K305" s="5" t="s">
        <v>136</v>
      </c>
      <c r="L305" s="15">
        <f>SQRT(((50-L301)^2+(50-L302)^2+(50-L303)^2)/2)</f>
        <v>7.994817090306193</v>
      </c>
      <c r="M305" s="38"/>
      <c r="N305" s="47"/>
      <c r="O305" s="51"/>
      <c r="P305" s="52"/>
      <c r="Q305" s="5" t="s">
        <v>136</v>
      </c>
      <c r="R305" s="15">
        <f>SQRT(((50-R301)^2+(50-R302)^2+(50-R303)^2)/2)</f>
        <v>7.2400738462712075</v>
      </c>
      <c r="S305" s="38"/>
      <c r="T305" s="47"/>
      <c r="U305" s="51"/>
      <c r="V305" s="52"/>
      <c r="W305" s="5" t="s">
        <v>136</v>
      </c>
      <c r="X305" s="15">
        <f>SQRT(((50-X301)^2+(50-X302)^2+(50-X303)^2)/2)</f>
        <v>2.5613489040869615</v>
      </c>
    </row>
    <row r="306" spans="2:24" ht="15" customHeight="1" x14ac:dyDescent="0.25">
      <c r="B306" s="48"/>
      <c r="C306" s="53"/>
      <c r="D306" s="54"/>
      <c r="E306" s="5" t="s">
        <v>137</v>
      </c>
      <c r="F306" s="15">
        <f>SQRT(((2*F304^2)+(2*F305^2))/4)</f>
        <v>7.7542681903750852</v>
      </c>
      <c r="G306" s="38"/>
      <c r="H306" s="48"/>
      <c r="I306" s="53"/>
      <c r="J306" s="54"/>
      <c r="K306" s="5" t="s">
        <v>137</v>
      </c>
      <c r="L306" s="15">
        <f>SQRT(((2*L304^2)+(2*L305^2))/4)</f>
        <v>8.7249313533450401</v>
      </c>
      <c r="M306" s="38"/>
      <c r="N306" s="48"/>
      <c r="O306" s="53"/>
      <c r="P306" s="54"/>
      <c r="Q306" s="5" t="s">
        <v>137</v>
      </c>
      <c r="R306" s="15">
        <f>SQRT(((2*R304^2)+(2*R305^2))/4)</f>
        <v>8.499987572868374</v>
      </c>
      <c r="S306" s="38"/>
      <c r="T306" s="48"/>
      <c r="U306" s="53"/>
      <c r="V306" s="54"/>
      <c r="W306" s="5" t="s">
        <v>137</v>
      </c>
      <c r="X306" s="15">
        <f>SQRT(((2*X304^2)+(2*X305^2))/4)</f>
        <v>5.2629952573184742</v>
      </c>
    </row>
    <row r="308" spans="2:24" ht="15" customHeight="1" x14ac:dyDescent="0.25">
      <c r="B308" s="39" t="s">
        <v>375</v>
      </c>
      <c r="C308" s="39"/>
      <c r="D308" s="39"/>
      <c r="E308" s="39"/>
      <c r="F308" s="39"/>
      <c r="G308" s="38"/>
      <c r="H308" s="39" t="s">
        <v>376</v>
      </c>
      <c r="I308" s="39"/>
      <c r="J308" s="39"/>
      <c r="K308" s="39"/>
      <c r="L308" s="39"/>
      <c r="M308" s="38"/>
      <c r="N308" s="39" t="s">
        <v>377</v>
      </c>
      <c r="O308" s="39"/>
      <c r="P308" s="39"/>
      <c r="Q308" s="39"/>
      <c r="R308" s="39"/>
      <c r="S308" s="38"/>
      <c r="T308" s="39" t="s">
        <v>380</v>
      </c>
      <c r="U308" s="39"/>
      <c r="V308" s="39"/>
      <c r="W308" s="39"/>
      <c r="X308" s="39"/>
    </row>
    <row r="309" spans="2:24" ht="15" customHeight="1" x14ac:dyDescent="0.25">
      <c r="B309" s="2" t="s">
        <v>161</v>
      </c>
      <c r="C309" s="33">
        <v>6</v>
      </c>
      <c r="D309" s="34">
        <v>5</v>
      </c>
      <c r="E309" s="2" t="s">
        <v>167</v>
      </c>
      <c r="F309" s="16">
        <f>C309+D309+C311+D311+C315*2</f>
        <v>15</v>
      </c>
      <c r="G309" s="38"/>
      <c r="H309" s="2" t="s">
        <v>161</v>
      </c>
      <c r="I309" s="33">
        <v>3</v>
      </c>
      <c r="J309" s="34">
        <v>4</v>
      </c>
      <c r="K309" s="2" t="s">
        <v>167</v>
      </c>
      <c r="L309" s="16">
        <f>I309+J309+I311+J311+I315*2</f>
        <v>7</v>
      </c>
      <c r="M309" s="38"/>
      <c r="N309" s="2" t="s">
        <v>161</v>
      </c>
      <c r="O309" s="33">
        <f>C309+I309</f>
        <v>9</v>
      </c>
      <c r="P309" s="34">
        <f t="shared" ref="P309:P310" si="80">D309+J309</f>
        <v>9</v>
      </c>
      <c r="Q309" s="2" t="s">
        <v>167</v>
      </c>
      <c r="R309" s="16">
        <f>O309+P309+O311+P311+O315*2</f>
        <v>22</v>
      </c>
      <c r="S309" s="38"/>
      <c r="T309" s="2" t="s">
        <v>161</v>
      </c>
      <c r="U309" s="33">
        <v>6</v>
      </c>
      <c r="V309" s="34">
        <v>5</v>
      </c>
      <c r="W309" s="2" t="s">
        <v>167</v>
      </c>
      <c r="X309" s="16">
        <f>U309+V309+U311+V311+U315*2</f>
        <v>44</v>
      </c>
    </row>
    <row r="310" spans="2:24" ht="15" customHeight="1" x14ac:dyDescent="0.25">
      <c r="B310" s="3" t="s">
        <v>162</v>
      </c>
      <c r="C310" s="35">
        <v>4</v>
      </c>
      <c r="D310" s="36">
        <v>3</v>
      </c>
      <c r="E310" s="3" t="s">
        <v>168</v>
      </c>
      <c r="F310" s="17">
        <f>SUM(C309:D310)+C316*2</f>
        <v>22</v>
      </c>
      <c r="G310" s="38"/>
      <c r="H310" s="3" t="s">
        <v>162</v>
      </c>
      <c r="I310" s="35">
        <v>0</v>
      </c>
      <c r="J310" s="36">
        <v>0</v>
      </c>
      <c r="K310" s="3" t="s">
        <v>168</v>
      </c>
      <c r="L310" s="17">
        <f>SUM(I309:J310)+I316*2</f>
        <v>15</v>
      </c>
      <c r="M310" s="38"/>
      <c r="N310" s="3" t="s">
        <v>162</v>
      </c>
      <c r="O310" s="35">
        <f t="shared" ref="O310:O311" si="81">C310+I310</f>
        <v>4</v>
      </c>
      <c r="P310" s="36">
        <f t="shared" si="80"/>
        <v>3</v>
      </c>
      <c r="Q310" s="3" t="s">
        <v>168</v>
      </c>
      <c r="R310" s="17">
        <f>SUM(O309:P310)+O316*2</f>
        <v>37</v>
      </c>
      <c r="S310" s="38"/>
      <c r="T310" s="3" t="s">
        <v>162</v>
      </c>
      <c r="U310" s="35">
        <v>0</v>
      </c>
      <c r="V310" s="36">
        <v>3</v>
      </c>
      <c r="W310" s="3" t="s">
        <v>168</v>
      </c>
      <c r="X310" s="17">
        <f>SUM(U309:V310)+U316*2</f>
        <v>24</v>
      </c>
    </row>
    <row r="311" spans="2:24" ht="15" customHeight="1" x14ac:dyDescent="0.25">
      <c r="B311" s="4" t="s">
        <v>132</v>
      </c>
      <c r="C311" s="31">
        <v>1</v>
      </c>
      <c r="D311" s="32">
        <v>1</v>
      </c>
      <c r="E311" s="4" t="s">
        <v>169</v>
      </c>
      <c r="F311" s="18">
        <f>SUM(C310:D311)+C317*2</f>
        <v>11</v>
      </c>
      <c r="G311" s="38"/>
      <c r="H311" s="4" t="s">
        <v>132</v>
      </c>
      <c r="I311" s="31">
        <v>0</v>
      </c>
      <c r="J311" s="32">
        <v>0</v>
      </c>
      <c r="K311" s="4" t="s">
        <v>169</v>
      </c>
      <c r="L311" s="18">
        <f>SUM(I310:J311)+I317*2</f>
        <v>2</v>
      </c>
      <c r="M311" s="38"/>
      <c r="N311" s="4" t="s">
        <v>132</v>
      </c>
      <c r="O311" s="31">
        <f t="shared" si="81"/>
        <v>1</v>
      </c>
      <c r="P311" s="32">
        <f>D311+J311</f>
        <v>1</v>
      </c>
      <c r="Q311" s="4" t="s">
        <v>169</v>
      </c>
      <c r="R311" s="18">
        <f>SUM(O310:P311)+O317*2</f>
        <v>13</v>
      </c>
      <c r="S311" s="38"/>
      <c r="T311" s="4" t="s">
        <v>132</v>
      </c>
      <c r="U311" s="31">
        <v>4</v>
      </c>
      <c r="V311" s="32">
        <v>3</v>
      </c>
      <c r="W311" s="4" t="s">
        <v>169</v>
      </c>
      <c r="X311" s="18">
        <f>SUM(U310:V311)+U317*2</f>
        <v>16</v>
      </c>
    </row>
    <row r="312" spans="2:24" ht="15" customHeight="1" x14ac:dyDescent="0.25">
      <c r="B312" s="2" t="s">
        <v>170</v>
      </c>
      <c r="C312" s="6">
        <f>C309/(C309+D309)*100</f>
        <v>54.54545454545454</v>
      </c>
      <c r="D312" s="7">
        <f>D309/(C309+D309)*100</f>
        <v>45.454545454545453</v>
      </c>
      <c r="E312" s="2" t="s">
        <v>171</v>
      </c>
      <c r="F312" s="12">
        <f>F309/SUM(F309:F311)*100</f>
        <v>31.25</v>
      </c>
      <c r="G312" s="38"/>
      <c r="H312" s="2" t="s">
        <v>170</v>
      </c>
      <c r="I312" s="6">
        <f>I309/(I309+J309)*100</f>
        <v>42.857142857142854</v>
      </c>
      <c r="J312" s="7">
        <f>J309/(I309+J309)*100</f>
        <v>57.142857142857139</v>
      </c>
      <c r="K312" s="2" t="s">
        <v>171</v>
      </c>
      <c r="L312" s="12">
        <f>L309/SUM(L309:L311)*100</f>
        <v>29.166666666666668</v>
      </c>
      <c r="M312" s="38"/>
      <c r="N312" s="2" t="s">
        <v>170</v>
      </c>
      <c r="O312" s="6">
        <f>O309/(O309+P309)*100</f>
        <v>50</v>
      </c>
      <c r="P312" s="7">
        <f>P309/(O309+P309)*100</f>
        <v>50</v>
      </c>
      <c r="Q312" s="2" t="s">
        <v>171</v>
      </c>
      <c r="R312" s="12">
        <f>R309/SUM(R309:R311)*100</f>
        <v>30.555555555555557</v>
      </c>
      <c r="S312" s="38"/>
      <c r="T312" s="2" t="s">
        <v>170</v>
      </c>
      <c r="U312" s="6">
        <f>U309/(U309+V309)*100</f>
        <v>54.54545454545454</v>
      </c>
      <c r="V312" s="7">
        <f>V309/(U309+V309)*100</f>
        <v>45.454545454545453</v>
      </c>
      <c r="W312" s="2" t="s">
        <v>171</v>
      </c>
      <c r="X312" s="12">
        <f>X309/SUM(X309:X311)*100</f>
        <v>52.380952380952387</v>
      </c>
    </row>
    <row r="313" spans="2:24" ht="15" customHeight="1" x14ac:dyDescent="0.25">
      <c r="B313" s="3" t="s">
        <v>172</v>
      </c>
      <c r="C313" s="8">
        <f>C310/(C310+D310)*100</f>
        <v>57.142857142857139</v>
      </c>
      <c r="D313" s="9">
        <f>D310/(C310+D310)*100</f>
        <v>42.857142857142854</v>
      </c>
      <c r="E313" s="3" t="s">
        <v>173</v>
      </c>
      <c r="F313" s="13">
        <f>F310/SUM(F309:F311)*100</f>
        <v>45.833333333333329</v>
      </c>
      <c r="G313" s="38"/>
      <c r="H313" s="3" t="s">
        <v>172</v>
      </c>
      <c r="I313" s="8" t="e">
        <f>I310/(I310+J310)*100</f>
        <v>#DIV/0!</v>
      </c>
      <c r="J313" s="9" t="e">
        <f>J310/(I310+J310)*100</f>
        <v>#DIV/0!</v>
      </c>
      <c r="K313" s="3" t="s">
        <v>173</v>
      </c>
      <c r="L313" s="13">
        <f>L310/SUM(L309:L311)*100</f>
        <v>62.5</v>
      </c>
      <c r="M313" s="38"/>
      <c r="N313" s="3" t="s">
        <v>172</v>
      </c>
      <c r="O313" s="8">
        <f>O310/(O310+P310)*100</f>
        <v>57.142857142857139</v>
      </c>
      <c r="P313" s="9">
        <f>P310/(O310+P310)*100</f>
        <v>42.857142857142854</v>
      </c>
      <c r="Q313" s="3" t="s">
        <v>173</v>
      </c>
      <c r="R313" s="13">
        <f>R310/SUM(R309:R311)*100</f>
        <v>51.388888888888886</v>
      </c>
      <c r="S313" s="38"/>
      <c r="T313" s="3" t="s">
        <v>172</v>
      </c>
      <c r="U313" s="8">
        <f>U310/(U310+V310)*100</f>
        <v>0</v>
      </c>
      <c r="V313" s="9">
        <f>V310/(U310+V310)*100</f>
        <v>100</v>
      </c>
      <c r="W313" s="3" t="s">
        <v>173</v>
      </c>
      <c r="X313" s="13">
        <f>X310/SUM(X309:X311)*100</f>
        <v>28.571428571428569</v>
      </c>
    </row>
    <row r="314" spans="2:24" ht="15" customHeight="1" x14ac:dyDescent="0.25">
      <c r="B314" s="4" t="s">
        <v>174</v>
      </c>
      <c r="C314" s="10">
        <f>C311/(C311+D311)*100</f>
        <v>50</v>
      </c>
      <c r="D314" s="11">
        <f>D311/(C311+D311)*100</f>
        <v>50</v>
      </c>
      <c r="E314" s="4" t="s">
        <v>175</v>
      </c>
      <c r="F314" s="14">
        <f>F311/SUM(F309:F311)*100</f>
        <v>22.916666666666664</v>
      </c>
      <c r="G314" s="38"/>
      <c r="H314" s="4" t="s">
        <v>174</v>
      </c>
      <c r="I314" s="10" t="e">
        <f>I311/(I311+J311)*100</f>
        <v>#DIV/0!</v>
      </c>
      <c r="J314" s="11" t="e">
        <f>J311/(I311+J311)*100</f>
        <v>#DIV/0!</v>
      </c>
      <c r="K314" s="4" t="s">
        <v>175</v>
      </c>
      <c r="L314" s="14">
        <f>L311/SUM(L309:L311)*100</f>
        <v>8.3333333333333321</v>
      </c>
      <c r="M314" s="38"/>
      <c r="N314" s="4" t="s">
        <v>174</v>
      </c>
      <c r="O314" s="10">
        <f>O311/(O311+P311)*100</f>
        <v>50</v>
      </c>
      <c r="P314" s="11">
        <f>P311/(O311+P311)*100</f>
        <v>50</v>
      </c>
      <c r="Q314" s="4" t="s">
        <v>175</v>
      </c>
      <c r="R314" s="14">
        <f>R311/SUM(R309:R311)*100</f>
        <v>18.055555555555554</v>
      </c>
      <c r="S314" s="38"/>
      <c r="T314" s="4" t="s">
        <v>174</v>
      </c>
      <c r="U314" s="10">
        <f>U311/(U311+V311)*100</f>
        <v>57.142857142857139</v>
      </c>
      <c r="V314" s="11">
        <f>V311/(U311+V311)*100</f>
        <v>42.857142857142854</v>
      </c>
      <c r="W314" s="4" t="s">
        <v>175</v>
      </c>
      <c r="X314" s="14">
        <f>X311/SUM(X309:X311)*100</f>
        <v>19.047619047619047</v>
      </c>
    </row>
    <row r="315" spans="2:24" ht="15" customHeight="1" x14ac:dyDescent="0.25">
      <c r="B315" s="2" t="s">
        <v>176</v>
      </c>
      <c r="C315" s="40">
        <v>1</v>
      </c>
      <c r="D315" s="41"/>
      <c r="E315" s="2" t="s">
        <v>177</v>
      </c>
      <c r="F315" s="12">
        <f>SQRT(5+F309)/SQRT(5+F310)*((5+C309)/(5+D309))</f>
        <v>0.94672926240625754</v>
      </c>
      <c r="G315" s="38"/>
      <c r="H315" s="2" t="s">
        <v>176</v>
      </c>
      <c r="I315" s="40">
        <v>0</v>
      </c>
      <c r="J315" s="41"/>
      <c r="K315" s="2" t="s">
        <v>177</v>
      </c>
      <c r="L315" s="12">
        <f>SQRT(5+L309)/SQRT(5+L310)*((5+I309)/(5+J309))</f>
        <v>0.68853037265909622</v>
      </c>
      <c r="M315" s="38"/>
      <c r="N315" s="2" t="s">
        <v>176</v>
      </c>
      <c r="O315" s="40">
        <f t="shared" ref="O315:O317" si="82">C315+I315</f>
        <v>1</v>
      </c>
      <c r="P315" s="41">
        <f t="shared" ref="P315:P317" si="83">D315+J315</f>
        <v>0</v>
      </c>
      <c r="Q315" s="2" t="s">
        <v>177</v>
      </c>
      <c r="R315" s="12">
        <f>SQRT(5+R309)/SQRT(5+R310)*((5+O309)/(5+P309))</f>
        <v>0.80178372573727319</v>
      </c>
      <c r="S315" s="38"/>
      <c r="T315" s="2" t="s">
        <v>176</v>
      </c>
      <c r="U315" s="40">
        <v>13</v>
      </c>
      <c r="V315" s="41"/>
      <c r="W315" s="2" t="s">
        <v>177</v>
      </c>
      <c r="X315" s="12">
        <f>SQRT(5+X309)/SQRT(5+X310)*((5+U309)/(5+V309))</f>
        <v>1.4298541039632995</v>
      </c>
    </row>
    <row r="316" spans="2:24" ht="15" customHeight="1" x14ac:dyDescent="0.25">
      <c r="B316" s="3" t="s">
        <v>178</v>
      </c>
      <c r="C316" s="42">
        <v>2</v>
      </c>
      <c r="D316" s="43"/>
      <c r="E316" s="3" t="s">
        <v>179</v>
      </c>
      <c r="F316" s="13">
        <f>SQRT(5+F310)/SQRT(5+F311)*((5+C310)/(5+D310))</f>
        <v>1.4614178688862403</v>
      </c>
      <c r="G316" s="38"/>
      <c r="H316" s="3" t="s">
        <v>178</v>
      </c>
      <c r="I316" s="42">
        <v>4</v>
      </c>
      <c r="J316" s="43"/>
      <c r="K316" s="3" t="s">
        <v>179</v>
      </c>
      <c r="L316" s="13">
        <f>SQRT(5+L310)/SQRT(5+L311)*((5+I310)/(5+J310))</f>
        <v>1.6903085094570331</v>
      </c>
      <c r="M316" s="38"/>
      <c r="N316" s="3" t="s">
        <v>178</v>
      </c>
      <c r="O316" s="42">
        <f t="shared" si="82"/>
        <v>6</v>
      </c>
      <c r="P316" s="43">
        <f t="shared" si="83"/>
        <v>0</v>
      </c>
      <c r="Q316" s="3" t="s">
        <v>179</v>
      </c>
      <c r="R316" s="13">
        <f>SQRT(5+R310)/SQRT(5+R311)*((5+O310)/(5+P310))</f>
        <v>1.71846588560844</v>
      </c>
      <c r="S316" s="38"/>
      <c r="T316" s="3" t="s">
        <v>178</v>
      </c>
      <c r="U316" s="42">
        <v>5</v>
      </c>
      <c r="V316" s="43"/>
      <c r="W316" s="3" t="s">
        <v>179</v>
      </c>
      <c r="X316" s="13">
        <f>SQRT(5+X310)/SQRT(5+X311)*((5+U310)/(5+V310))</f>
        <v>0.73446206424125382</v>
      </c>
    </row>
    <row r="317" spans="2:24" ht="15" customHeight="1" x14ac:dyDescent="0.25">
      <c r="B317" s="4" t="s">
        <v>180</v>
      </c>
      <c r="C317" s="44">
        <v>1</v>
      </c>
      <c r="D317" s="45"/>
      <c r="E317" s="4" t="s">
        <v>181</v>
      </c>
      <c r="F317" s="14">
        <f>SQRT(5+F311)/SQRT(5+F309)*((5+C311)/(5+D311))</f>
        <v>0.89442719099991586</v>
      </c>
      <c r="G317" s="38"/>
      <c r="H317" s="4" t="s">
        <v>180</v>
      </c>
      <c r="I317" s="44">
        <v>1</v>
      </c>
      <c r="J317" s="45"/>
      <c r="K317" s="4" t="s">
        <v>181</v>
      </c>
      <c r="L317" s="14">
        <f>SQRT(5+L311)/SQRT(5+L309)*((5+I311)/(5+J311))</f>
        <v>0.76376261582597338</v>
      </c>
      <c r="M317" s="38"/>
      <c r="N317" s="4" t="s">
        <v>180</v>
      </c>
      <c r="O317" s="44">
        <f t="shared" si="82"/>
        <v>2</v>
      </c>
      <c r="P317" s="45">
        <f t="shared" si="83"/>
        <v>0</v>
      </c>
      <c r="Q317" s="4" t="s">
        <v>181</v>
      </c>
      <c r="R317" s="14">
        <f>SQRT(5+R311)/SQRT(5+R309)*((5+O311)/(5+P311))</f>
        <v>0.81649658092772592</v>
      </c>
      <c r="S317" s="38"/>
      <c r="T317" s="4" t="s">
        <v>180</v>
      </c>
      <c r="U317" s="44">
        <v>3</v>
      </c>
      <c r="V317" s="45"/>
      <c r="W317" s="4" t="s">
        <v>181</v>
      </c>
      <c r="X317" s="14">
        <f>SQRT(5+X311)/SQRT(5+X309)*((5+U311)/(5+V311))</f>
        <v>0.73648537954647419</v>
      </c>
    </row>
    <row r="318" spans="2:24" ht="15" customHeight="1" x14ac:dyDescent="0.25">
      <c r="B318" s="2" t="s">
        <v>161</v>
      </c>
      <c r="C318" s="6">
        <f>(100*F315)/(1+F315)</f>
        <v>48.631788748891125</v>
      </c>
      <c r="D318" s="7">
        <f>100-C318</f>
        <v>51.368211251108875</v>
      </c>
      <c r="E318" s="2" t="s">
        <v>130</v>
      </c>
      <c r="F318" s="7">
        <f>(C318+D320)/2</f>
        <v>50.709096624466589</v>
      </c>
      <c r="G318" s="38"/>
      <c r="H318" s="2" t="s">
        <v>161</v>
      </c>
      <c r="I318" s="6">
        <f>(100*L315)/(1+L315)</f>
        <v>40.776901843630988</v>
      </c>
      <c r="J318" s="7">
        <f>100-I318</f>
        <v>59.223098156369012</v>
      </c>
      <c r="K318" s="2" t="s">
        <v>130</v>
      </c>
      <c r="L318" s="7">
        <f>(I318+J320)/2</f>
        <v>48.736937022698697</v>
      </c>
      <c r="M318" s="38"/>
      <c r="N318" s="2" t="s">
        <v>161</v>
      </c>
      <c r="O318" s="6">
        <f>(100*R315)/(1+R315)</f>
        <v>44.499443206436482</v>
      </c>
      <c r="P318" s="7">
        <f>100-O318</f>
        <v>55.500556793563518</v>
      </c>
      <c r="Q318" s="2" t="s">
        <v>130</v>
      </c>
      <c r="R318" s="7">
        <f>(O318+P320)/2</f>
        <v>49.775234464059338</v>
      </c>
      <c r="S318" s="38"/>
      <c r="T318" s="2" t="s">
        <v>161</v>
      </c>
      <c r="U318" s="6">
        <f>(100*X315)/(1+X315)</f>
        <v>58.845265714969685</v>
      </c>
      <c r="V318" s="7">
        <f>100-U318</f>
        <v>41.154734285030315</v>
      </c>
      <c r="W318" s="2" t="s">
        <v>130</v>
      </c>
      <c r="X318" s="7">
        <f>(U318+V320)/2</f>
        <v>58.216425531431071</v>
      </c>
    </row>
    <row r="319" spans="2:24" ht="15" customHeight="1" x14ac:dyDescent="0.25">
      <c r="B319" s="3" t="s">
        <v>162</v>
      </c>
      <c r="C319" s="8">
        <f>(100*F316)/(1+F316)</f>
        <v>59.37300965266467</v>
      </c>
      <c r="D319" s="9">
        <f t="shared" ref="D319:D320" si="84">100-C319</f>
        <v>40.62699034733533</v>
      </c>
      <c r="E319" s="3" t="s">
        <v>131</v>
      </c>
      <c r="F319" s="9">
        <f>(D318+C319)/2</f>
        <v>55.370610451886776</v>
      </c>
      <c r="G319" s="38"/>
      <c r="H319" s="3" t="s">
        <v>162</v>
      </c>
      <c r="I319" s="8">
        <f>(100*L316)/(1+L316)</f>
        <v>62.829541798467453</v>
      </c>
      <c r="J319" s="9">
        <f t="shared" ref="J319:J320" si="85">100-I319</f>
        <v>37.170458201532547</v>
      </c>
      <c r="K319" s="3" t="s">
        <v>131</v>
      </c>
      <c r="L319" s="9">
        <f>(J318+I319)/2</f>
        <v>61.026319977418233</v>
      </c>
      <c r="M319" s="38"/>
      <c r="N319" s="3" t="s">
        <v>162</v>
      </c>
      <c r="O319" s="8">
        <f>(100*R316)/(1+R316)</f>
        <v>63.214546656847872</v>
      </c>
      <c r="P319" s="9">
        <f t="shared" ref="P319:P320" si="86">100-O319</f>
        <v>36.785453343152128</v>
      </c>
      <c r="Q319" s="3" t="s">
        <v>131</v>
      </c>
      <c r="R319" s="9">
        <f>(P318+O319)/2</f>
        <v>59.357551725205695</v>
      </c>
      <c r="S319" s="38"/>
      <c r="T319" s="3" t="s">
        <v>162</v>
      </c>
      <c r="U319" s="8">
        <f>(100*X316)/(1+X316)</f>
        <v>42.345236565467729</v>
      </c>
      <c r="V319" s="9">
        <f t="shared" ref="V319:V320" si="87">100-U319</f>
        <v>57.654763434532271</v>
      </c>
      <c r="W319" s="3" t="s">
        <v>131</v>
      </c>
      <c r="X319" s="9">
        <f>(V318+U319)/2</f>
        <v>41.749985425249022</v>
      </c>
    </row>
    <row r="320" spans="2:24" ht="15" customHeight="1" x14ac:dyDescent="0.25">
      <c r="B320" s="4" t="s">
        <v>132</v>
      </c>
      <c r="C320" s="10">
        <f>(100*F317)/(1+F317)</f>
        <v>47.213595499957947</v>
      </c>
      <c r="D320" s="11">
        <f t="shared" si="84"/>
        <v>52.786404500042053</v>
      </c>
      <c r="E320" s="4" t="s">
        <v>133</v>
      </c>
      <c r="F320" s="11">
        <f>(D319+C320)/2</f>
        <v>43.920292923646642</v>
      </c>
      <c r="G320" s="38"/>
      <c r="H320" s="4" t="s">
        <v>132</v>
      </c>
      <c r="I320" s="10">
        <f>(100*L317)/(1+L317)</f>
        <v>43.3030277982336</v>
      </c>
      <c r="J320" s="11">
        <f t="shared" si="85"/>
        <v>56.6969722017664</v>
      </c>
      <c r="K320" s="4" t="s">
        <v>133</v>
      </c>
      <c r="L320" s="11">
        <f>(J319+I320)/2</f>
        <v>40.236742999883077</v>
      </c>
      <c r="M320" s="38"/>
      <c r="N320" s="4" t="s">
        <v>132</v>
      </c>
      <c r="O320" s="10">
        <f>(100*R317)/(1+R317)</f>
        <v>44.948974278317813</v>
      </c>
      <c r="P320" s="11">
        <f t="shared" si="86"/>
        <v>55.051025721682187</v>
      </c>
      <c r="Q320" s="4" t="s">
        <v>133</v>
      </c>
      <c r="R320" s="11">
        <f>(P319+O320)/2</f>
        <v>40.867213810734967</v>
      </c>
      <c r="S320" s="38"/>
      <c r="T320" s="4" t="s">
        <v>132</v>
      </c>
      <c r="U320" s="10">
        <f>(100*X317)/(1+X317)</f>
        <v>42.41241465210755</v>
      </c>
      <c r="V320" s="11">
        <f t="shared" si="87"/>
        <v>57.58758534789245</v>
      </c>
      <c r="W320" s="4" t="s">
        <v>133</v>
      </c>
      <c r="X320" s="11">
        <f>(V319+U320)/2</f>
        <v>50.033589043319907</v>
      </c>
    </row>
    <row r="321" spans="2:24" ht="15" customHeight="1" x14ac:dyDescent="0.25">
      <c r="B321" s="46" t="s">
        <v>134</v>
      </c>
      <c r="C321" s="49">
        <f>SUM(C309:D311, C315:C317)</f>
        <v>24</v>
      </c>
      <c r="D321" s="50"/>
      <c r="E321" s="5" t="s">
        <v>135</v>
      </c>
      <c r="F321" s="15">
        <f>SQRT(((50-D318)^2+(50-D319)^2+(50-D320)^2)/2)</f>
        <v>6.9817391105103814</v>
      </c>
      <c r="G321" s="38"/>
      <c r="H321" s="46" t="s">
        <v>134</v>
      </c>
      <c r="I321" s="49">
        <f>SUM(I309:J311, I315:I317)</f>
        <v>12</v>
      </c>
      <c r="J321" s="50"/>
      <c r="K321" s="5" t="s">
        <v>135</v>
      </c>
      <c r="L321" s="15">
        <f>SQRT(((50-J318)^2+(50-J319)^2+(50-J320)^2)/2)</f>
        <v>12.134910774947478</v>
      </c>
      <c r="M321" s="38"/>
      <c r="N321" s="46" t="s">
        <v>134</v>
      </c>
      <c r="O321" s="49">
        <f>SUM(O309:P311, O315:O317)</f>
        <v>36</v>
      </c>
      <c r="P321" s="50"/>
      <c r="Q321" s="5" t="s">
        <v>135</v>
      </c>
      <c r="R321" s="15">
        <f>SQRT(((50-P318)^2+(50-P319)^2+(50-P320)^2)/2)</f>
        <v>10.732968583442377</v>
      </c>
      <c r="S321" s="38"/>
      <c r="T321" s="46" t="s">
        <v>134</v>
      </c>
      <c r="U321" s="49">
        <f>SUM(U309:V311, U315:U317)</f>
        <v>42</v>
      </c>
      <c r="V321" s="50"/>
      <c r="W321" s="5" t="s">
        <v>135</v>
      </c>
      <c r="X321" s="15">
        <f>SQRT(((50-V318)^2+(50-V319)^2+(50-V320)^2)/2)</f>
        <v>9.8591475346153175</v>
      </c>
    </row>
    <row r="322" spans="2:24" ht="15" customHeight="1" x14ac:dyDescent="0.25">
      <c r="B322" s="47"/>
      <c r="C322" s="51"/>
      <c r="D322" s="52"/>
      <c r="E322" s="5" t="s">
        <v>136</v>
      </c>
      <c r="F322" s="15">
        <f>SQRT(((50-F318)^2+(50-F319)^2+(50-F320)^2)/2)</f>
        <v>5.7579993393107687</v>
      </c>
      <c r="G322" s="38"/>
      <c r="H322" s="47"/>
      <c r="I322" s="51"/>
      <c r="J322" s="52"/>
      <c r="K322" s="5" t="s">
        <v>136</v>
      </c>
      <c r="L322" s="15">
        <f>SQRT(((50-L318)^2+(50-L319)^2+(50-L320)^2)/2)</f>
        <v>10.452182728487236</v>
      </c>
      <c r="M322" s="38"/>
      <c r="N322" s="47"/>
      <c r="O322" s="51"/>
      <c r="P322" s="52"/>
      <c r="Q322" s="5" t="s">
        <v>136</v>
      </c>
      <c r="R322" s="15">
        <f>SQRT(((50-R318)^2+(50-R319)^2+(50-R320)^2)/2)</f>
        <v>9.2472178901244906</v>
      </c>
      <c r="S322" s="38"/>
      <c r="T322" s="47"/>
      <c r="U322" s="51"/>
      <c r="V322" s="52"/>
      <c r="W322" s="5" t="s">
        <v>136</v>
      </c>
      <c r="X322" s="15">
        <f>SQRT(((50-X318)^2+(50-X319)^2+(50-X320)^2)/2)</f>
        <v>8.2332714403506415</v>
      </c>
    </row>
    <row r="323" spans="2:24" ht="15" customHeight="1" x14ac:dyDescent="0.25">
      <c r="B323" s="48"/>
      <c r="C323" s="53"/>
      <c r="D323" s="54"/>
      <c r="E323" s="5" t="s">
        <v>137</v>
      </c>
      <c r="F323" s="15">
        <f>SQRT(((2*F321^2)+(2*F322^2))/4)</f>
        <v>6.3991889094921062</v>
      </c>
      <c r="G323" s="38"/>
      <c r="H323" s="48"/>
      <c r="I323" s="53"/>
      <c r="J323" s="54"/>
      <c r="K323" s="5" t="s">
        <v>137</v>
      </c>
      <c r="L323" s="15">
        <f>SQRT(((2*L321^2)+(2*L322^2))/4)</f>
        <v>11.324844001257221</v>
      </c>
      <c r="M323" s="38"/>
      <c r="N323" s="48"/>
      <c r="O323" s="53"/>
      <c r="P323" s="54"/>
      <c r="Q323" s="5" t="s">
        <v>137</v>
      </c>
      <c r="R323" s="15">
        <f>SQRT(((2*R321^2)+(2*R322^2))/4)</f>
        <v>10.017675711476178</v>
      </c>
      <c r="S323" s="38"/>
      <c r="T323" s="48"/>
      <c r="U323" s="53"/>
      <c r="V323" s="54"/>
      <c r="W323" s="5" t="s">
        <v>137</v>
      </c>
      <c r="X323" s="15">
        <f>SQRT(((2*X321^2)+(2*X322^2))/4)</f>
        <v>9.0826633957172724</v>
      </c>
    </row>
    <row r="325" spans="2:24" ht="15" customHeight="1" x14ac:dyDescent="0.25">
      <c r="B325" s="39" t="s">
        <v>383</v>
      </c>
      <c r="C325" s="39"/>
      <c r="D325" s="39"/>
      <c r="E325" s="39"/>
      <c r="F325" s="39"/>
      <c r="G325" s="38"/>
      <c r="H325" s="39" t="s">
        <v>393</v>
      </c>
      <c r="I325" s="39"/>
      <c r="J325" s="39"/>
      <c r="K325" s="39"/>
      <c r="L325" s="39"/>
      <c r="M325" s="38"/>
      <c r="N325" s="39" t="s">
        <v>401</v>
      </c>
      <c r="O325" s="39"/>
      <c r="P325" s="39"/>
      <c r="Q325" s="39"/>
      <c r="R325" s="39"/>
      <c r="S325" s="38"/>
      <c r="T325" s="39" t="s">
        <v>404</v>
      </c>
      <c r="U325" s="39"/>
      <c r="V325" s="39"/>
      <c r="W325" s="39"/>
      <c r="X325" s="39"/>
    </row>
    <row r="326" spans="2:24" ht="15" customHeight="1" x14ac:dyDescent="0.25">
      <c r="B326" s="2" t="s">
        <v>161</v>
      </c>
      <c r="C326" s="33">
        <v>2</v>
      </c>
      <c r="D326" s="34">
        <v>0</v>
      </c>
      <c r="E326" s="2" t="s">
        <v>167</v>
      </c>
      <c r="F326" s="16">
        <f>C326+D326+C328+D328+C332*2</f>
        <v>17</v>
      </c>
      <c r="G326" s="38"/>
      <c r="H326" s="2" t="s">
        <v>161</v>
      </c>
      <c r="I326" s="33">
        <v>3</v>
      </c>
      <c r="J326" s="34">
        <v>2</v>
      </c>
      <c r="K326" s="2" t="s">
        <v>167</v>
      </c>
      <c r="L326" s="16">
        <f>I326+J326+I328+J328+I332*2</f>
        <v>6</v>
      </c>
      <c r="M326" s="38"/>
      <c r="N326" s="2" t="s">
        <v>161</v>
      </c>
      <c r="O326" s="33">
        <v>4</v>
      </c>
      <c r="P326" s="34">
        <v>0</v>
      </c>
      <c r="Q326" s="2" t="s">
        <v>167</v>
      </c>
      <c r="R326" s="16">
        <f>O326+P326+O328+P328+O332*2</f>
        <v>6</v>
      </c>
      <c r="S326" s="38"/>
      <c r="T326" s="2" t="s">
        <v>161</v>
      </c>
      <c r="U326" s="33">
        <v>5</v>
      </c>
      <c r="V326" s="34">
        <v>9</v>
      </c>
      <c r="W326" s="2" t="s">
        <v>167</v>
      </c>
      <c r="X326" s="16">
        <f>U326+V326+U328+V328+U332*2</f>
        <v>28</v>
      </c>
    </row>
    <row r="327" spans="2:24" ht="15" customHeight="1" x14ac:dyDescent="0.25">
      <c r="B327" s="3" t="s">
        <v>162</v>
      </c>
      <c r="C327" s="35">
        <v>1</v>
      </c>
      <c r="D327" s="36">
        <v>3</v>
      </c>
      <c r="E327" s="3" t="s">
        <v>168</v>
      </c>
      <c r="F327" s="17">
        <f>SUM(C326:D327)+C333*2</f>
        <v>10</v>
      </c>
      <c r="G327" s="38"/>
      <c r="H327" s="3" t="s">
        <v>162</v>
      </c>
      <c r="I327" s="35">
        <v>1</v>
      </c>
      <c r="J327" s="36">
        <v>2</v>
      </c>
      <c r="K327" s="3" t="s">
        <v>168</v>
      </c>
      <c r="L327" s="17">
        <f>SUM(I326:J327)+I333*2</f>
        <v>28</v>
      </c>
      <c r="M327" s="38"/>
      <c r="N327" s="3" t="s">
        <v>162</v>
      </c>
      <c r="O327" s="35">
        <v>2</v>
      </c>
      <c r="P327" s="36">
        <v>3</v>
      </c>
      <c r="Q327" s="3" t="s">
        <v>168</v>
      </c>
      <c r="R327" s="17">
        <f>SUM(O326:P327)+O333*2</f>
        <v>11</v>
      </c>
      <c r="S327" s="38"/>
      <c r="T327" s="3" t="s">
        <v>162</v>
      </c>
      <c r="U327" s="35">
        <v>2</v>
      </c>
      <c r="V327" s="36">
        <v>3</v>
      </c>
      <c r="W327" s="3" t="s">
        <v>168</v>
      </c>
      <c r="X327" s="17">
        <f>SUM(U326:V327)+U333*2</f>
        <v>37</v>
      </c>
    </row>
    <row r="328" spans="2:24" ht="15" customHeight="1" x14ac:dyDescent="0.25">
      <c r="B328" s="4" t="s">
        <v>132</v>
      </c>
      <c r="C328" s="31">
        <v>5</v>
      </c>
      <c r="D328" s="32">
        <v>2</v>
      </c>
      <c r="E328" s="4" t="s">
        <v>169</v>
      </c>
      <c r="F328" s="18">
        <f>SUM(C327:D328)+C334*2</f>
        <v>13</v>
      </c>
      <c r="G328" s="38"/>
      <c r="H328" s="4" t="s">
        <v>132</v>
      </c>
      <c r="I328" s="31">
        <v>1</v>
      </c>
      <c r="J328" s="32">
        <v>0</v>
      </c>
      <c r="K328" s="4" t="s">
        <v>169</v>
      </c>
      <c r="L328" s="18">
        <f>SUM(I327:J328)+I334*2</f>
        <v>6</v>
      </c>
      <c r="M328" s="38"/>
      <c r="N328" s="4" t="s">
        <v>132</v>
      </c>
      <c r="O328" s="31">
        <v>1</v>
      </c>
      <c r="P328" s="32">
        <v>1</v>
      </c>
      <c r="Q328" s="4" t="s">
        <v>169</v>
      </c>
      <c r="R328" s="18">
        <f>SUM(O327:P328)+O334*2</f>
        <v>7</v>
      </c>
      <c r="S328" s="38"/>
      <c r="T328" s="4" t="s">
        <v>132</v>
      </c>
      <c r="U328" s="31">
        <v>2</v>
      </c>
      <c r="V328" s="32">
        <v>2</v>
      </c>
      <c r="W328" s="4" t="s">
        <v>169</v>
      </c>
      <c r="X328" s="18">
        <f>SUM(U327:V328)+U334*2</f>
        <v>13</v>
      </c>
    </row>
    <row r="329" spans="2:24" ht="15" customHeight="1" x14ac:dyDescent="0.25">
      <c r="B329" s="2" t="s">
        <v>170</v>
      </c>
      <c r="C329" s="6">
        <f>C326/(C326+D326)*100</f>
        <v>100</v>
      </c>
      <c r="D329" s="7">
        <f>D326/(C326+D326)*100</f>
        <v>0</v>
      </c>
      <c r="E329" s="2" t="s">
        <v>171</v>
      </c>
      <c r="F329" s="12">
        <f>F326/SUM(F326:F328)*100</f>
        <v>42.5</v>
      </c>
      <c r="G329" s="38"/>
      <c r="H329" s="2" t="s">
        <v>170</v>
      </c>
      <c r="I329" s="6">
        <f>I326/(I326+J326)*100</f>
        <v>60</v>
      </c>
      <c r="J329" s="7">
        <f>J326/(I326+J326)*100</f>
        <v>40</v>
      </c>
      <c r="K329" s="2" t="s">
        <v>171</v>
      </c>
      <c r="L329" s="12">
        <f>L326/SUM(L326:L328)*100</f>
        <v>15</v>
      </c>
      <c r="M329" s="38"/>
      <c r="N329" s="2" t="s">
        <v>170</v>
      </c>
      <c r="O329" s="6">
        <f>O326/(O326+P326)*100</f>
        <v>100</v>
      </c>
      <c r="P329" s="7">
        <f>P326/(O326+P326)*100</f>
        <v>0</v>
      </c>
      <c r="Q329" s="2" t="s">
        <v>171</v>
      </c>
      <c r="R329" s="12">
        <f>R326/SUM(R326:R328)*100</f>
        <v>25</v>
      </c>
      <c r="S329" s="38"/>
      <c r="T329" s="2" t="s">
        <v>170</v>
      </c>
      <c r="U329" s="6">
        <f>U326/(U326+V326)*100</f>
        <v>35.714285714285715</v>
      </c>
      <c r="V329" s="7">
        <f>V326/(U326+V326)*100</f>
        <v>64.285714285714292</v>
      </c>
      <c r="W329" s="2" t="s">
        <v>171</v>
      </c>
      <c r="X329" s="12">
        <f>X326/SUM(X326:X328)*100</f>
        <v>35.897435897435898</v>
      </c>
    </row>
    <row r="330" spans="2:24" ht="15" customHeight="1" x14ac:dyDescent="0.25">
      <c r="B330" s="3" t="s">
        <v>172</v>
      </c>
      <c r="C330" s="8">
        <f>C327/(C327+D327)*100</f>
        <v>25</v>
      </c>
      <c r="D330" s="9">
        <f>D327/(C327+D327)*100</f>
        <v>75</v>
      </c>
      <c r="E330" s="3" t="s">
        <v>173</v>
      </c>
      <c r="F330" s="13">
        <f>F327/SUM(F326:F328)*100</f>
        <v>25</v>
      </c>
      <c r="G330" s="38"/>
      <c r="H330" s="3" t="s">
        <v>172</v>
      </c>
      <c r="I330" s="8">
        <f>I327/(I327+J327)*100</f>
        <v>33.333333333333329</v>
      </c>
      <c r="J330" s="9">
        <f>J327/(I327+J327)*100</f>
        <v>66.666666666666657</v>
      </c>
      <c r="K330" s="3" t="s">
        <v>173</v>
      </c>
      <c r="L330" s="13">
        <f>L327/SUM(L326:L328)*100</f>
        <v>70</v>
      </c>
      <c r="M330" s="38"/>
      <c r="N330" s="3" t="s">
        <v>172</v>
      </c>
      <c r="O330" s="8">
        <f>O327/(O327+P327)*100</f>
        <v>40</v>
      </c>
      <c r="P330" s="9">
        <f>P327/(O327+P327)*100</f>
        <v>60</v>
      </c>
      <c r="Q330" s="3" t="s">
        <v>173</v>
      </c>
      <c r="R330" s="13">
        <f>R327/SUM(R326:R328)*100</f>
        <v>45.833333333333329</v>
      </c>
      <c r="S330" s="38"/>
      <c r="T330" s="3" t="s">
        <v>172</v>
      </c>
      <c r="U330" s="8">
        <f>U327/(U327+V327)*100</f>
        <v>40</v>
      </c>
      <c r="V330" s="9">
        <f>V327/(U327+V327)*100</f>
        <v>60</v>
      </c>
      <c r="W330" s="3" t="s">
        <v>173</v>
      </c>
      <c r="X330" s="13">
        <f>X327/SUM(X326:X328)*100</f>
        <v>47.435897435897431</v>
      </c>
    </row>
    <row r="331" spans="2:24" ht="15" customHeight="1" x14ac:dyDescent="0.25">
      <c r="B331" s="4" t="s">
        <v>174</v>
      </c>
      <c r="C331" s="10">
        <f>C328/(C328+D328)*100</f>
        <v>71.428571428571431</v>
      </c>
      <c r="D331" s="11">
        <f>D328/(C328+D328)*100</f>
        <v>28.571428571428569</v>
      </c>
      <c r="E331" s="4" t="s">
        <v>175</v>
      </c>
      <c r="F331" s="14">
        <f>F328/SUM(F326:F328)*100</f>
        <v>32.5</v>
      </c>
      <c r="G331" s="38"/>
      <c r="H331" s="4" t="s">
        <v>174</v>
      </c>
      <c r="I331" s="10">
        <f>I328/(I328+J328)*100</f>
        <v>100</v>
      </c>
      <c r="J331" s="11">
        <f>J328/(I328+J328)*100</f>
        <v>0</v>
      </c>
      <c r="K331" s="4" t="s">
        <v>175</v>
      </c>
      <c r="L331" s="14">
        <f>L328/SUM(L326:L328)*100</f>
        <v>15</v>
      </c>
      <c r="M331" s="38"/>
      <c r="N331" s="4" t="s">
        <v>174</v>
      </c>
      <c r="O331" s="10">
        <f>O328/(O328+P328)*100</f>
        <v>50</v>
      </c>
      <c r="P331" s="11">
        <f>P328/(O328+P328)*100</f>
        <v>50</v>
      </c>
      <c r="Q331" s="4" t="s">
        <v>175</v>
      </c>
      <c r="R331" s="14">
        <f>R328/SUM(R326:R328)*100</f>
        <v>29.166666666666668</v>
      </c>
      <c r="S331" s="38"/>
      <c r="T331" s="4" t="s">
        <v>174</v>
      </c>
      <c r="U331" s="10">
        <f>U328/(U328+V328)*100</f>
        <v>50</v>
      </c>
      <c r="V331" s="11">
        <f>V328/(U328+V328)*100</f>
        <v>50</v>
      </c>
      <c r="W331" s="4" t="s">
        <v>175</v>
      </c>
      <c r="X331" s="14">
        <f>X328/SUM(X326:X328)*100</f>
        <v>16.666666666666664</v>
      </c>
    </row>
    <row r="332" spans="2:24" ht="15" customHeight="1" x14ac:dyDescent="0.25">
      <c r="B332" s="2" t="s">
        <v>176</v>
      </c>
      <c r="C332" s="40">
        <v>4</v>
      </c>
      <c r="D332" s="41"/>
      <c r="E332" s="2" t="s">
        <v>177</v>
      </c>
      <c r="F332" s="12">
        <f>SQRT(5+F326)/SQRT(5+F327)*((5+C326)/(5+D326))</f>
        <v>1.6954841982945954</v>
      </c>
      <c r="G332" s="38"/>
      <c r="H332" s="2" t="s">
        <v>176</v>
      </c>
      <c r="I332" s="40">
        <v>0</v>
      </c>
      <c r="J332" s="41"/>
      <c r="K332" s="2" t="s">
        <v>177</v>
      </c>
      <c r="L332" s="12">
        <f>SQRT(5+L326)/SQRT(5+L327)*((5+I326)/(5+J326))</f>
        <v>0.6598288790738579</v>
      </c>
      <c r="M332" s="38"/>
      <c r="N332" s="2" t="s">
        <v>176</v>
      </c>
      <c r="O332" s="40">
        <v>0</v>
      </c>
      <c r="P332" s="41"/>
      <c r="Q332" s="2" t="s">
        <v>177</v>
      </c>
      <c r="R332" s="12">
        <f>SQRT(5+R326)/SQRT(5+R327)*((5+O326)/(5+P326))</f>
        <v>1.49248115565993</v>
      </c>
      <c r="S332" s="38"/>
      <c r="T332" s="2" t="s">
        <v>176</v>
      </c>
      <c r="U332" s="40">
        <v>5</v>
      </c>
      <c r="V332" s="41"/>
      <c r="W332" s="2" t="s">
        <v>177</v>
      </c>
      <c r="X332" s="12">
        <f>SQRT(5+X326)/SQRT(5+X327)*((5+U326)/(5+V326))</f>
        <v>0.63314661459137023</v>
      </c>
    </row>
    <row r="333" spans="2:24" ht="15" customHeight="1" x14ac:dyDescent="0.25">
      <c r="B333" s="3" t="s">
        <v>178</v>
      </c>
      <c r="C333" s="42">
        <v>2</v>
      </c>
      <c r="D333" s="43"/>
      <c r="E333" s="3" t="s">
        <v>179</v>
      </c>
      <c r="F333" s="13">
        <f>SQRT(5+F327)/SQRT(5+F328)*((5+C327)/(5+D327))</f>
        <v>0.68465319688145776</v>
      </c>
      <c r="G333" s="38"/>
      <c r="H333" s="3" t="s">
        <v>178</v>
      </c>
      <c r="I333" s="42">
        <v>10</v>
      </c>
      <c r="J333" s="43"/>
      <c r="K333" s="3" t="s">
        <v>179</v>
      </c>
      <c r="L333" s="13">
        <f>SQRT(5+L327)/SQRT(5+L328)*((5+I327)/(5+J327))</f>
        <v>1.4846149779161804</v>
      </c>
      <c r="M333" s="38"/>
      <c r="N333" s="3" t="s">
        <v>178</v>
      </c>
      <c r="O333" s="42">
        <v>1</v>
      </c>
      <c r="P333" s="43"/>
      <c r="Q333" s="3" t="s">
        <v>179</v>
      </c>
      <c r="R333" s="13">
        <f>SQRT(5+R327)/SQRT(5+R328)*((5+O327)/(5+P327))</f>
        <v>1.0103629710818451</v>
      </c>
      <c r="S333" s="38"/>
      <c r="T333" s="3" t="s">
        <v>178</v>
      </c>
      <c r="U333" s="42">
        <v>9</v>
      </c>
      <c r="V333" s="43"/>
      <c r="W333" s="3" t="s">
        <v>179</v>
      </c>
      <c r="X333" s="13">
        <f>SQRT(5+X327)/SQRT(5+X328)*((5+U327)/(5+V327))</f>
        <v>1.3365845776954535</v>
      </c>
    </row>
    <row r="334" spans="2:24" ht="15" customHeight="1" x14ac:dyDescent="0.25">
      <c r="B334" s="4" t="s">
        <v>180</v>
      </c>
      <c r="C334" s="44">
        <v>1</v>
      </c>
      <c r="D334" s="45"/>
      <c r="E334" s="4" t="s">
        <v>181</v>
      </c>
      <c r="F334" s="14">
        <f>SQRT(5+F328)/SQRT(5+F326)*((5+C328)/(5+D328))</f>
        <v>1.2921914767618441</v>
      </c>
      <c r="G334" s="38"/>
      <c r="H334" s="4" t="s">
        <v>180</v>
      </c>
      <c r="I334" s="44">
        <v>1</v>
      </c>
      <c r="J334" s="45"/>
      <c r="K334" s="4" t="s">
        <v>181</v>
      </c>
      <c r="L334" s="14">
        <f>SQRT(5+L328)/SQRT(5+L326)*((5+I328)/(5+J328))</f>
        <v>1.2</v>
      </c>
      <c r="M334" s="38"/>
      <c r="N334" s="4" t="s">
        <v>180</v>
      </c>
      <c r="O334" s="44">
        <v>0</v>
      </c>
      <c r="P334" s="45"/>
      <c r="Q334" s="4" t="s">
        <v>181</v>
      </c>
      <c r="R334" s="14">
        <f>SQRT(5+R328)/SQRT(5+R326)*((5+O328)/(5+P328))</f>
        <v>1.044465935734187</v>
      </c>
      <c r="S334" s="38"/>
      <c r="T334" s="4" t="s">
        <v>180</v>
      </c>
      <c r="U334" s="44">
        <v>2</v>
      </c>
      <c r="V334" s="45"/>
      <c r="W334" s="4" t="s">
        <v>181</v>
      </c>
      <c r="X334" s="14">
        <f>SQRT(5+X328)/SQRT(5+X326)*((5+U328)/(5+V328))</f>
        <v>0.73854894587599629</v>
      </c>
    </row>
    <row r="335" spans="2:24" ht="15" customHeight="1" x14ac:dyDescent="0.25">
      <c r="B335" s="2" t="s">
        <v>161</v>
      </c>
      <c r="C335" s="6">
        <f>(100*F332)/(1+F332)</f>
        <v>62.900914031227131</v>
      </c>
      <c r="D335" s="7">
        <f>100-C335</f>
        <v>37.099085968772869</v>
      </c>
      <c r="E335" s="2" t="s">
        <v>130</v>
      </c>
      <c r="F335" s="7">
        <f>(C335+D337)/2</f>
        <v>53.263643438693066</v>
      </c>
      <c r="G335" s="38"/>
      <c r="H335" s="2" t="s">
        <v>161</v>
      </c>
      <c r="I335" s="6">
        <f>(100*L332)/(1+L332)</f>
        <v>39.752825570912201</v>
      </c>
      <c r="J335" s="7">
        <f>100-I335</f>
        <v>60.247174429087799</v>
      </c>
      <c r="K335" s="2" t="s">
        <v>130</v>
      </c>
      <c r="L335" s="7">
        <f>(I335+J337)/2</f>
        <v>42.603685512728831</v>
      </c>
      <c r="M335" s="38"/>
      <c r="N335" s="2" t="s">
        <v>161</v>
      </c>
      <c r="O335" s="6">
        <f>(100*R332)/(1+R332)</f>
        <v>59.879335587785754</v>
      </c>
      <c r="P335" s="7">
        <f>100-O335</f>
        <v>40.120664412214246</v>
      </c>
      <c r="Q335" s="2" t="s">
        <v>130</v>
      </c>
      <c r="R335" s="7">
        <f>(O335+P337)/2</f>
        <v>54.395932447695742</v>
      </c>
      <c r="S335" s="38"/>
      <c r="T335" s="2" t="s">
        <v>161</v>
      </c>
      <c r="U335" s="6">
        <f>(100*X332)/(1+X332)</f>
        <v>38.768510367318726</v>
      </c>
      <c r="V335" s="7">
        <f>100-U335</f>
        <v>61.231489632681274</v>
      </c>
      <c r="W335" s="2" t="s">
        <v>130</v>
      </c>
      <c r="X335" s="7">
        <f>(U335+V337)/2</f>
        <v>48.143871137299762</v>
      </c>
    </row>
    <row r="336" spans="2:24" ht="15" customHeight="1" x14ac:dyDescent="0.25">
      <c r="B336" s="3" t="s">
        <v>162</v>
      </c>
      <c r="C336" s="8">
        <f>(100*F333)/(1+F333)</f>
        <v>40.640601765921438</v>
      </c>
      <c r="D336" s="9">
        <f t="shared" ref="D336:D337" si="88">100-C336</f>
        <v>59.359398234078562</v>
      </c>
      <c r="E336" s="3" t="s">
        <v>131</v>
      </c>
      <c r="F336" s="9">
        <f>(D335+C336)/2</f>
        <v>38.869843867347157</v>
      </c>
      <c r="G336" s="38"/>
      <c r="H336" s="3" t="s">
        <v>162</v>
      </c>
      <c r="I336" s="8">
        <f>(100*L333)/(1+L333)</f>
        <v>59.752315393401943</v>
      </c>
      <c r="J336" s="9">
        <f t="shared" ref="J336:J337" si="89">100-I336</f>
        <v>40.247684606598057</v>
      </c>
      <c r="K336" s="3" t="s">
        <v>131</v>
      </c>
      <c r="L336" s="9">
        <f>(J335+I336)/2</f>
        <v>59.999744911244875</v>
      </c>
      <c r="M336" s="38"/>
      <c r="N336" s="3" t="s">
        <v>162</v>
      </c>
      <c r="O336" s="8">
        <f>(100*R333)/(1+R333)</f>
        <v>50.257738807143582</v>
      </c>
      <c r="P336" s="9">
        <f t="shared" ref="P336:P337" si="90">100-O336</f>
        <v>49.742261192856418</v>
      </c>
      <c r="Q336" s="3" t="s">
        <v>131</v>
      </c>
      <c r="R336" s="9">
        <f>(P335+O336)/2</f>
        <v>45.189201609678918</v>
      </c>
      <c r="S336" s="38"/>
      <c r="T336" s="3" t="s">
        <v>162</v>
      </c>
      <c r="U336" s="8">
        <f>(100*X333)/(1+X333)</f>
        <v>57.202490783094682</v>
      </c>
      <c r="V336" s="9">
        <f t="shared" ref="V336:V337" si="91">100-U336</f>
        <v>42.797509216905318</v>
      </c>
      <c r="W336" s="3" t="s">
        <v>131</v>
      </c>
      <c r="X336" s="9">
        <f>(V335+U336)/2</f>
        <v>59.216990207887974</v>
      </c>
    </row>
    <row r="337" spans="2:24" ht="15" customHeight="1" x14ac:dyDescent="0.25">
      <c r="B337" s="4" t="s">
        <v>132</v>
      </c>
      <c r="C337" s="10">
        <f>(100*F334)/(1+F334)</f>
        <v>56.373627153841007</v>
      </c>
      <c r="D337" s="11">
        <f t="shared" si="88"/>
        <v>43.626372846158993</v>
      </c>
      <c r="E337" s="4" t="s">
        <v>133</v>
      </c>
      <c r="F337" s="11">
        <f>(D336+C337)/2</f>
        <v>57.866512693959784</v>
      </c>
      <c r="G337" s="38"/>
      <c r="H337" s="4" t="s">
        <v>132</v>
      </c>
      <c r="I337" s="10">
        <f>(100*L334)/(1+L334)</f>
        <v>54.54545454545454</v>
      </c>
      <c r="J337" s="11">
        <f t="shared" si="89"/>
        <v>45.45454545454546</v>
      </c>
      <c r="K337" s="4" t="s">
        <v>133</v>
      </c>
      <c r="L337" s="11">
        <f>(J336+I337)/2</f>
        <v>47.396569576026295</v>
      </c>
      <c r="M337" s="38"/>
      <c r="N337" s="4" t="s">
        <v>132</v>
      </c>
      <c r="O337" s="10">
        <f>(100*R334)/(1+R334)</f>
        <v>51.08747069239427</v>
      </c>
      <c r="P337" s="11">
        <f t="shared" si="90"/>
        <v>48.91252930760573</v>
      </c>
      <c r="Q337" s="4" t="s">
        <v>133</v>
      </c>
      <c r="R337" s="11">
        <f>(P336+O337)/2</f>
        <v>50.41486594262534</v>
      </c>
      <c r="S337" s="38"/>
      <c r="T337" s="4" t="s">
        <v>132</v>
      </c>
      <c r="U337" s="10">
        <f>(100*X334)/(1+X334)</f>
        <v>42.480768092719202</v>
      </c>
      <c r="V337" s="11">
        <f t="shared" si="91"/>
        <v>57.519231907280798</v>
      </c>
      <c r="W337" s="4" t="s">
        <v>133</v>
      </c>
      <c r="X337" s="11">
        <f>(V336+U337)/2</f>
        <v>42.639138654812257</v>
      </c>
    </row>
    <row r="338" spans="2:24" ht="15" customHeight="1" x14ac:dyDescent="0.25">
      <c r="B338" s="46" t="s">
        <v>134</v>
      </c>
      <c r="C338" s="49">
        <f>SUM(C326:D328, C332:C334)</f>
        <v>20</v>
      </c>
      <c r="D338" s="50"/>
      <c r="E338" s="5" t="s">
        <v>135</v>
      </c>
      <c r="F338" s="15">
        <f>SQRT(((50-D335)^2+(50-D336)^2+(50-D337)^2)/2)</f>
        <v>12.137854860752071</v>
      </c>
      <c r="G338" s="38"/>
      <c r="H338" s="46" t="s">
        <v>134</v>
      </c>
      <c r="I338" s="49">
        <f>SUM(I326:J328, I332:I334)</f>
        <v>20</v>
      </c>
      <c r="J338" s="50"/>
      <c r="K338" s="5" t="s">
        <v>135</v>
      </c>
      <c r="L338" s="15">
        <f>SQRT(((50-J335)^2+(50-J336)^2+(50-J337)^2)/2)</f>
        <v>10.506507420102285</v>
      </c>
      <c r="M338" s="38"/>
      <c r="N338" s="46" t="s">
        <v>134</v>
      </c>
      <c r="O338" s="49">
        <f>SUM(O326:P328, O332:O334)</f>
        <v>12</v>
      </c>
      <c r="P338" s="50"/>
      <c r="Q338" s="5" t="s">
        <v>135</v>
      </c>
      <c r="R338" s="15">
        <f>SQRT(((50-P335)^2+(50-P336)^2+(50-P337)^2)/2)</f>
        <v>7.0303020367411797</v>
      </c>
      <c r="S338" s="38"/>
      <c r="T338" s="46" t="s">
        <v>134</v>
      </c>
      <c r="U338" s="49">
        <f>SUM(U326:V328, U332:U334)</f>
        <v>39</v>
      </c>
      <c r="V338" s="50"/>
      <c r="W338" s="5" t="s">
        <v>135</v>
      </c>
      <c r="X338" s="15">
        <f>SQRT(((50-V335)^2+(50-V336)^2+(50-V337)^2)/2)</f>
        <v>10.82961405879869</v>
      </c>
    </row>
    <row r="339" spans="2:24" ht="15" customHeight="1" x14ac:dyDescent="0.25">
      <c r="B339" s="47"/>
      <c r="C339" s="51"/>
      <c r="D339" s="52"/>
      <c r="E339" s="5" t="s">
        <v>136</v>
      </c>
      <c r="F339" s="15">
        <f>SQRT(((50-F335)^2+(50-F336)^2+(50-F337)^2)/2)</f>
        <v>9.9099385970949498</v>
      </c>
      <c r="G339" s="38"/>
      <c r="H339" s="47"/>
      <c r="I339" s="51"/>
      <c r="J339" s="52"/>
      <c r="K339" s="5" t="s">
        <v>136</v>
      </c>
      <c r="L339" s="15">
        <f>SQRT(((50-L335)^2+(50-L336)^2+(50-L337)^2)/2)</f>
        <v>8.9854943174278681</v>
      </c>
      <c r="M339" s="38"/>
      <c r="N339" s="47"/>
      <c r="O339" s="51"/>
      <c r="P339" s="52"/>
      <c r="Q339" s="5" t="s">
        <v>136</v>
      </c>
      <c r="R339" s="15">
        <f>SQRT(((50-R335)^2+(50-R336)^2+(50-R337)^2)/2)</f>
        <v>4.6173648863486312</v>
      </c>
      <c r="S339" s="38"/>
      <c r="T339" s="47"/>
      <c r="U339" s="51"/>
      <c r="V339" s="52"/>
      <c r="W339" s="5" t="s">
        <v>136</v>
      </c>
      <c r="X339" s="15">
        <f>SQRT(((50-X335)^2+(50-X336)^2+(50-X337)^2)/2)</f>
        <v>8.443352491467202</v>
      </c>
    </row>
    <row r="340" spans="2:24" ht="15" customHeight="1" x14ac:dyDescent="0.25">
      <c r="B340" s="48"/>
      <c r="C340" s="53"/>
      <c r="D340" s="54"/>
      <c r="E340" s="5" t="s">
        <v>137</v>
      </c>
      <c r="F340" s="15">
        <f>SQRT(((2*F338^2)+(2*F339^2))/4)</f>
        <v>11.080036182677269</v>
      </c>
      <c r="G340" s="38"/>
      <c r="H340" s="48"/>
      <c r="I340" s="53"/>
      <c r="J340" s="54"/>
      <c r="K340" s="5" t="s">
        <v>137</v>
      </c>
      <c r="L340" s="15">
        <f>SQRT(((2*L338^2)+(2*L339^2))/4)</f>
        <v>9.7756280181171196</v>
      </c>
      <c r="M340" s="38"/>
      <c r="N340" s="48"/>
      <c r="O340" s="53"/>
      <c r="P340" s="54"/>
      <c r="Q340" s="5" t="s">
        <v>137</v>
      </c>
      <c r="R340" s="15">
        <f>SQRT(((2*R338^2)+(2*R339^2))/4)</f>
        <v>5.9474870836973022</v>
      </c>
      <c r="S340" s="38"/>
      <c r="T340" s="48"/>
      <c r="U340" s="53"/>
      <c r="V340" s="54"/>
      <c r="W340" s="5" t="s">
        <v>137</v>
      </c>
      <c r="X340" s="15">
        <f>SQRT(((2*X338^2)+(2*X339^2))/4)</f>
        <v>9.7100654466820053</v>
      </c>
    </row>
    <row r="342" spans="2:24" ht="15" customHeight="1" x14ac:dyDescent="0.25">
      <c r="B342" s="39" t="s">
        <v>408</v>
      </c>
      <c r="C342" s="39"/>
      <c r="D342" s="39"/>
      <c r="E342" s="39"/>
      <c r="F342" s="39"/>
      <c r="G342" s="38"/>
      <c r="H342" s="39" t="s">
        <v>414</v>
      </c>
      <c r="I342" s="39"/>
      <c r="J342" s="39"/>
      <c r="K342" s="39"/>
      <c r="L342" s="39"/>
      <c r="M342" s="38"/>
      <c r="N342" s="39" t="s">
        <v>417</v>
      </c>
      <c r="O342" s="39"/>
      <c r="P342" s="39"/>
      <c r="Q342" s="39"/>
      <c r="R342" s="39"/>
      <c r="S342" s="38"/>
      <c r="T342" s="39" t="s">
        <v>420</v>
      </c>
      <c r="U342" s="39"/>
      <c r="V342" s="39"/>
      <c r="W342" s="39"/>
      <c r="X342" s="39"/>
    </row>
    <row r="343" spans="2:24" ht="15" customHeight="1" x14ac:dyDescent="0.25">
      <c r="B343" s="2" t="s">
        <v>161</v>
      </c>
      <c r="C343" s="33">
        <v>6</v>
      </c>
      <c r="D343" s="34">
        <v>6</v>
      </c>
      <c r="E343" s="2" t="s">
        <v>167</v>
      </c>
      <c r="F343" s="16">
        <f>C343+D343+C345+D345+C349*2</f>
        <v>26</v>
      </c>
      <c r="G343" s="38"/>
      <c r="H343" s="2" t="s">
        <v>161</v>
      </c>
      <c r="I343" s="33">
        <v>5</v>
      </c>
      <c r="J343" s="34">
        <v>2</v>
      </c>
      <c r="K343" s="2" t="s">
        <v>167</v>
      </c>
      <c r="L343" s="16">
        <f>I343+J343+I345+J345+I349*2</f>
        <v>22</v>
      </c>
      <c r="M343" s="38"/>
      <c r="N343" s="2" t="s">
        <v>161</v>
      </c>
      <c r="O343" s="33">
        <v>4</v>
      </c>
      <c r="P343" s="34">
        <v>4</v>
      </c>
      <c r="Q343" s="2" t="s">
        <v>167</v>
      </c>
      <c r="R343" s="16">
        <f>O343+P343+O345+P345+O349*2</f>
        <v>12</v>
      </c>
      <c r="S343" s="38"/>
      <c r="T343" s="2" t="s">
        <v>161</v>
      </c>
      <c r="U343" s="33">
        <v>7</v>
      </c>
      <c r="V343" s="34">
        <v>2</v>
      </c>
      <c r="W343" s="2" t="s">
        <v>167</v>
      </c>
      <c r="X343" s="16">
        <f>U343+V343+U345+V345+U349*2</f>
        <v>31</v>
      </c>
    </row>
    <row r="344" spans="2:24" ht="15" customHeight="1" x14ac:dyDescent="0.25">
      <c r="B344" s="3" t="s">
        <v>162</v>
      </c>
      <c r="C344" s="35">
        <v>5</v>
      </c>
      <c r="D344" s="36">
        <v>6</v>
      </c>
      <c r="E344" s="3" t="s">
        <v>168</v>
      </c>
      <c r="F344" s="17">
        <f>SUM(C343:D344)+C350*2</f>
        <v>39</v>
      </c>
      <c r="G344" s="38"/>
      <c r="H344" s="3" t="s">
        <v>162</v>
      </c>
      <c r="I344" s="35">
        <v>1</v>
      </c>
      <c r="J344" s="36">
        <v>3</v>
      </c>
      <c r="K344" s="3" t="s">
        <v>168</v>
      </c>
      <c r="L344" s="17">
        <f>SUM(I343:J344)+I350*2</f>
        <v>15</v>
      </c>
      <c r="M344" s="38"/>
      <c r="N344" s="3" t="s">
        <v>162</v>
      </c>
      <c r="O344" s="35">
        <v>4</v>
      </c>
      <c r="P344" s="36">
        <v>2</v>
      </c>
      <c r="Q344" s="3" t="s">
        <v>168</v>
      </c>
      <c r="R344" s="17">
        <f>SUM(O343:P344)+O350*2</f>
        <v>24</v>
      </c>
      <c r="S344" s="38"/>
      <c r="T344" s="3" t="s">
        <v>162</v>
      </c>
      <c r="U344" s="35">
        <v>4</v>
      </c>
      <c r="V344" s="36">
        <v>4</v>
      </c>
      <c r="W344" s="3" t="s">
        <v>168</v>
      </c>
      <c r="X344" s="17">
        <f>SUM(U343:V344)+U350*2</f>
        <v>21</v>
      </c>
    </row>
    <row r="345" spans="2:24" ht="15" customHeight="1" x14ac:dyDescent="0.25">
      <c r="B345" s="4" t="s">
        <v>132</v>
      </c>
      <c r="C345" s="31">
        <v>4</v>
      </c>
      <c r="D345" s="32">
        <v>4</v>
      </c>
      <c r="E345" s="4" t="s">
        <v>169</v>
      </c>
      <c r="F345" s="18">
        <f>SUM(C344:D345)+C351*2</f>
        <v>23</v>
      </c>
      <c r="G345" s="38"/>
      <c r="H345" s="4" t="s">
        <v>132</v>
      </c>
      <c r="I345" s="31">
        <v>5</v>
      </c>
      <c r="J345" s="32">
        <v>4</v>
      </c>
      <c r="K345" s="4" t="s">
        <v>169</v>
      </c>
      <c r="L345" s="18">
        <f>SUM(I344:J345)+I351*2</f>
        <v>25</v>
      </c>
      <c r="M345" s="38"/>
      <c r="N345" s="4" t="s">
        <v>132</v>
      </c>
      <c r="O345" s="31">
        <v>0</v>
      </c>
      <c r="P345" s="32">
        <v>4</v>
      </c>
      <c r="Q345" s="4" t="s">
        <v>169</v>
      </c>
      <c r="R345" s="18">
        <f>SUM(O344:P345)+O351*2</f>
        <v>10</v>
      </c>
      <c r="S345" s="38"/>
      <c r="T345" s="4" t="s">
        <v>132</v>
      </c>
      <c r="U345" s="31">
        <v>8</v>
      </c>
      <c r="V345" s="32">
        <v>6</v>
      </c>
      <c r="W345" s="4" t="s">
        <v>169</v>
      </c>
      <c r="X345" s="18">
        <f>SUM(U344:V345)+U351*2</f>
        <v>28</v>
      </c>
    </row>
    <row r="346" spans="2:24" ht="15" customHeight="1" x14ac:dyDescent="0.25">
      <c r="B346" s="2" t="s">
        <v>170</v>
      </c>
      <c r="C346" s="6">
        <f>C343/(C343+D343)*100</f>
        <v>50</v>
      </c>
      <c r="D346" s="7">
        <f>D343/(C343+D343)*100</f>
        <v>50</v>
      </c>
      <c r="E346" s="2" t="s">
        <v>171</v>
      </c>
      <c r="F346" s="12">
        <f>F343/SUM(F343:F345)*100</f>
        <v>29.545454545454547</v>
      </c>
      <c r="G346" s="38"/>
      <c r="H346" s="2" t="s">
        <v>170</v>
      </c>
      <c r="I346" s="6">
        <f>I343/(I343+J343)*100</f>
        <v>71.428571428571431</v>
      </c>
      <c r="J346" s="7">
        <f>J343/(I343+J343)*100</f>
        <v>28.571428571428569</v>
      </c>
      <c r="K346" s="2" t="s">
        <v>171</v>
      </c>
      <c r="L346" s="12">
        <f>L343/SUM(L343:L345)*100</f>
        <v>35.483870967741936</v>
      </c>
      <c r="M346" s="38"/>
      <c r="N346" s="2" t="s">
        <v>170</v>
      </c>
      <c r="O346" s="6">
        <f>O343/(O343+P343)*100</f>
        <v>50</v>
      </c>
      <c r="P346" s="7">
        <f>P343/(O343+P343)*100</f>
        <v>50</v>
      </c>
      <c r="Q346" s="2" t="s">
        <v>171</v>
      </c>
      <c r="R346" s="12">
        <f>R343/SUM(R343:R345)*100</f>
        <v>26.086956521739129</v>
      </c>
      <c r="S346" s="38"/>
      <c r="T346" s="2" t="s">
        <v>170</v>
      </c>
      <c r="U346" s="6">
        <f>U343/(U343+V343)*100</f>
        <v>77.777777777777786</v>
      </c>
      <c r="V346" s="7">
        <f>V343/(U343+V343)*100</f>
        <v>22.222222222222221</v>
      </c>
      <c r="W346" s="2" t="s">
        <v>171</v>
      </c>
      <c r="X346" s="12">
        <f>X343/SUM(X343:X345)*100</f>
        <v>38.75</v>
      </c>
    </row>
    <row r="347" spans="2:24" ht="15" customHeight="1" x14ac:dyDescent="0.25">
      <c r="B347" s="3" t="s">
        <v>172</v>
      </c>
      <c r="C347" s="8">
        <f>C344/(C344+D344)*100</f>
        <v>45.454545454545453</v>
      </c>
      <c r="D347" s="9">
        <f>D344/(C344+D344)*100</f>
        <v>54.54545454545454</v>
      </c>
      <c r="E347" s="3" t="s">
        <v>173</v>
      </c>
      <c r="F347" s="13">
        <f>F344/SUM(F343:F345)*100</f>
        <v>44.31818181818182</v>
      </c>
      <c r="G347" s="38"/>
      <c r="H347" s="3" t="s">
        <v>172</v>
      </c>
      <c r="I347" s="8">
        <f>I344/(I344+J344)*100</f>
        <v>25</v>
      </c>
      <c r="J347" s="9">
        <f>J344/(I344+J344)*100</f>
        <v>75</v>
      </c>
      <c r="K347" s="3" t="s">
        <v>173</v>
      </c>
      <c r="L347" s="13">
        <f>L344/SUM(L343:L345)*100</f>
        <v>24.193548387096776</v>
      </c>
      <c r="M347" s="38"/>
      <c r="N347" s="3" t="s">
        <v>172</v>
      </c>
      <c r="O347" s="8">
        <f>O344/(O344+P344)*100</f>
        <v>66.666666666666657</v>
      </c>
      <c r="P347" s="9">
        <f>P344/(O344+P344)*100</f>
        <v>33.333333333333329</v>
      </c>
      <c r="Q347" s="3" t="s">
        <v>173</v>
      </c>
      <c r="R347" s="13">
        <f>R344/SUM(R343:R345)*100</f>
        <v>52.173913043478258</v>
      </c>
      <c r="S347" s="38"/>
      <c r="T347" s="3" t="s">
        <v>172</v>
      </c>
      <c r="U347" s="8">
        <f>U344/(U344+V344)*100</f>
        <v>50</v>
      </c>
      <c r="V347" s="9">
        <f>V344/(U344+V344)*100</f>
        <v>50</v>
      </c>
      <c r="W347" s="3" t="s">
        <v>173</v>
      </c>
      <c r="X347" s="13">
        <f>X344/SUM(X343:X345)*100</f>
        <v>26.25</v>
      </c>
    </row>
    <row r="348" spans="2:24" ht="15" customHeight="1" x14ac:dyDescent="0.25">
      <c r="B348" s="4" t="s">
        <v>174</v>
      </c>
      <c r="C348" s="10">
        <f>C345/(C345+D345)*100</f>
        <v>50</v>
      </c>
      <c r="D348" s="11">
        <f>D345/(C345+D345)*100</f>
        <v>50</v>
      </c>
      <c r="E348" s="4" t="s">
        <v>175</v>
      </c>
      <c r="F348" s="14">
        <f>F345/SUM(F343:F345)*100</f>
        <v>26.136363636363637</v>
      </c>
      <c r="G348" s="38"/>
      <c r="H348" s="4" t="s">
        <v>174</v>
      </c>
      <c r="I348" s="10">
        <f>I345/(I345+J345)*100</f>
        <v>55.555555555555557</v>
      </c>
      <c r="J348" s="11">
        <f>J345/(I345+J345)*100</f>
        <v>44.444444444444443</v>
      </c>
      <c r="K348" s="4" t="s">
        <v>175</v>
      </c>
      <c r="L348" s="14">
        <f>L345/SUM(L343:L345)*100</f>
        <v>40.322580645161288</v>
      </c>
      <c r="M348" s="38"/>
      <c r="N348" s="4" t="s">
        <v>174</v>
      </c>
      <c r="O348" s="10">
        <f>O345/(O345+P345)*100</f>
        <v>0</v>
      </c>
      <c r="P348" s="11">
        <f>P345/(O345+P345)*100</f>
        <v>100</v>
      </c>
      <c r="Q348" s="4" t="s">
        <v>175</v>
      </c>
      <c r="R348" s="14">
        <f>R345/SUM(R343:R345)*100</f>
        <v>21.739130434782609</v>
      </c>
      <c r="S348" s="38"/>
      <c r="T348" s="4" t="s">
        <v>174</v>
      </c>
      <c r="U348" s="10">
        <f>U345/(U345+V345)*100</f>
        <v>57.142857142857139</v>
      </c>
      <c r="V348" s="11">
        <f>V345/(U345+V345)*100</f>
        <v>42.857142857142854</v>
      </c>
      <c r="W348" s="4" t="s">
        <v>175</v>
      </c>
      <c r="X348" s="14">
        <f>X345/SUM(X343:X345)*100</f>
        <v>35</v>
      </c>
    </row>
    <row r="349" spans="2:24" ht="15" customHeight="1" x14ac:dyDescent="0.25">
      <c r="B349" s="2" t="s">
        <v>176</v>
      </c>
      <c r="C349" s="40">
        <v>3</v>
      </c>
      <c r="D349" s="41"/>
      <c r="E349" s="2" t="s">
        <v>177</v>
      </c>
      <c r="F349" s="12">
        <f>SQRT(5+F343)/SQRT(5+F344)*((5+C343)/(5+D343))</f>
        <v>0.83937205966451756</v>
      </c>
      <c r="G349" s="38"/>
      <c r="H349" s="2" t="s">
        <v>176</v>
      </c>
      <c r="I349" s="40">
        <v>3</v>
      </c>
      <c r="J349" s="41"/>
      <c r="K349" s="2" t="s">
        <v>177</v>
      </c>
      <c r="L349" s="12">
        <f>SQRT(5+L343)/SQRT(5+L344)*((5+I343)/(5+J343))</f>
        <v>1.6598500055174645</v>
      </c>
      <c r="M349" s="38"/>
      <c r="N349" s="2" t="s">
        <v>176</v>
      </c>
      <c r="O349" s="40">
        <v>0</v>
      </c>
      <c r="P349" s="41"/>
      <c r="Q349" s="2" t="s">
        <v>177</v>
      </c>
      <c r="R349" s="12">
        <f>SQRT(5+R343)/SQRT(5+R344)*((5+O343)/(5+P343))</f>
        <v>0.76564149348877653</v>
      </c>
      <c r="S349" s="38"/>
      <c r="T349" s="2" t="s">
        <v>176</v>
      </c>
      <c r="U349" s="40">
        <v>4</v>
      </c>
      <c r="V349" s="41"/>
      <c r="W349" s="2" t="s">
        <v>177</v>
      </c>
      <c r="X349" s="12">
        <f>SQRT(5+X343)/SQRT(5+X344)*((5+U343)/(5+V343))</f>
        <v>2.017194532849893</v>
      </c>
    </row>
    <row r="350" spans="2:24" ht="15" customHeight="1" x14ac:dyDescent="0.25">
      <c r="B350" s="3" t="s">
        <v>178</v>
      </c>
      <c r="C350" s="42">
        <v>8</v>
      </c>
      <c r="D350" s="43"/>
      <c r="E350" s="3" t="s">
        <v>179</v>
      </c>
      <c r="F350" s="13">
        <f>SQRT(5+F344)/SQRT(5+F345)*((5+C344)/(5+D344))</f>
        <v>1.1396057645963793</v>
      </c>
      <c r="G350" s="38"/>
      <c r="H350" s="3" t="s">
        <v>178</v>
      </c>
      <c r="I350" s="42">
        <v>2</v>
      </c>
      <c r="J350" s="43"/>
      <c r="K350" s="3" t="s">
        <v>179</v>
      </c>
      <c r="L350" s="13">
        <f>SQRT(5+L344)/SQRT(5+L345)*((5+I344)/(5+J344))</f>
        <v>0.61237243569579447</v>
      </c>
      <c r="M350" s="38"/>
      <c r="N350" s="3" t="s">
        <v>178</v>
      </c>
      <c r="O350" s="42">
        <v>5</v>
      </c>
      <c r="P350" s="43"/>
      <c r="Q350" s="3" t="s">
        <v>179</v>
      </c>
      <c r="R350" s="13">
        <f>SQRT(5+R344)/SQRT(5+R345)*((5+O344)/(5+P344))</f>
        <v>1.7877131669669322</v>
      </c>
      <c r="S350" s="38"/>
      <c r="T350" s="3" t="s">
        <v>178</v>
      </c>
      <c r="U350" s="42">
        <v>2</v>
      </c>
      <c r="V350" s="43"/>
      <c r="W350" s="3" t="s">
        <v>179</v>
      </c>
      <c r="X350" s="13">
        <f>SQRT(5+X344)/SQRT(5+X345)*((5+U344)/(5+V344))</f>
        <v>0.88762536459859454</v>
      </c>
    </row>
    <row r="351" spans="2:24" ht="15" customHeight="1" x14ac:dyDescent="0.25">
      <c r="B351" s="4" t="s">
        <v>180</v>
      </c>
      <c r="C351" s="44">
        <v>2</v>
      </c>
      <c r="D351" s="45"/>
      <c r="E351" s="4" t="s">
        <v>181</v>
      </c>
      <c r="F351" s="14">
        <f>SQRT(5+F345)/SQRT(5+F343)*((5+C345)/(5+D345))</f>
        <v>0.95038192662298304</v>
      </c>
      <c r="G351" s="38"/>
      <c r="H351" s="4" t="s">
        <v>180</v>
      </c>
      <c r="I351" s="44">
        <v>6</v>
      </c>
      <c r="J351" s="45"/>
      <c r="K351" s="4" t="s">
        <v>181</v>
      </c>
      <c r="L351" s="14">
        <f>SQRT(5+L345)/SQRT(5+L343)*((5+I345)/(5+J345))</f>
        <v>1.1712139482105111</v>
      </c>
      <c r="M351" s="38"/>
      <c r="N351" s="4" t="s">
        <v>180</v>
      </c>
      <c r="O351" s="44">
        <v>0</v>
      </c>
      <c r="P351" s="45"/>
      <c r="Q351" s="4" t="s">
        <v>181</v>
      </c>
      <c r="R351" s="14">
        <f>SQRT(5+R345)/SQRT(5+R343)*((5+O345)/(5+P345))</f>
        <v>0.52185357590429127</v>
      </c>
      <c r="S351" s="38"/>
      <c r="T351" s="4" t="s">
        <v>180</v>
      </c>
      <c r="U351" s="44">
        <v>3</v>
      </c>
      <c r="V351" s="45"/>
      <c r="W351" s="4" t="s">
        <v>181</v>
      </c>
      <c r="X351" s="14">
        <f>SQRT(5+X345)/SQRT(5+X343)*((5+U345)/(5+V345))</f>
        <v>1.1315047637120359</v>
      </c>
    </row>
    <row r="352" spans="2:24" ht="15" customHeight="1" x14ac:dyDescent="0.25">
      <c r="B352" s="2" t="s">
        <v>161</v>
      </c>
      <c r="C352" s="6">
        <f>(100*F349)/(1+F349)</f>
        <v>45.633620194144427</v>
      </c>
      <c r="D352" s="7">
        <f>100-C352</f>
        <v>54.366379805855573</v>
      </c>
      <c r="E352" s="2" t="s">
        <v>130</v>
      </c>
      <c r="F352" s="7">
        <f>(C352+D354)/2</f>
        <v>48.4528146751977</v>
      </c>
      <c r="G352" s="38"/>
      <c r="H352" s="2" t="s">
        <v>161</v>
      </c>
      <c r="I352" s="6">
        <f>(100*L349)/(1+L349)</f>
        <v>62.403895034470061</v>
      </c>
      <c r="J352" s="7">
        <f>100-I352</f>
        <v>37.596104965529939</v>
      </c>
      <c r="K352" s="2" t="s">
        <v>130</v>
      </c>
      <c r="L352" s="7">
        <f>(I352+J354)/2</f>
        <v>54.230539444442115</v>
      </c>
      <c r="M352" s="38"/>
      <c r="N352" s="2" t="s">
        <v>161</v>
      </c>
      <c r="O352" s="6">
        <f>(100*R349)/(1+R349)</f>
        <v>43.363360926454313</v>
      </c>
      <c r="P352" s="7">
        <f>100-O352</f>
        <v>56.636639073545687</v>
      </c>
      <c r="Q352" s="2" t="s">
        <v>130</v>
      </c>
      <c r="R352" s="7">
        <f>(O352+P354)/2</f>
        <v>54.536352418306549</v>
      </c>
      <c r="S352" s="38"/>
      <c r="T352" s="2" t="s">
        <v>161</v>
      </c>
      <c r="U352" s="6">
        <f>(100*X349)/(1+X349)</f>
        <v>66.85662826468635</v>
      </c>
      <c r="V352" s="7">
        <f>100-U352</f>
        <v>33.14337173531365</v>
      </c>
      <c r="W352" s="2" t="s">
        <v>130</v>
      </c>
      <c r="X352" s="7">
        <f>(U352+V354)/2</f>
        <v>56.885920632327966</v>
      </c>
    </row>
    <row r="353" spans="2:24" ht="15" customHeight="1" x14ac:dyDescent="0.25">
      <c r="B353" s="3" t="s">
        <v>162</v>
      </c>
      <c r="C353" s="8">
        <f>(100*F350)/(1+F350)</f>
        <v>53.262417939472947</v>
      </c>
      <c r="D353" s="9">
        <f t="shared" ref="D353:D354" si="92">100-C353</f>
        <v>46.737582060527053</v>
      </c>
      <c r="E353" s="3" t="s">
        <v>131</v>
      </c>
      <c r="F353" s="9">
        <f>(D352+C353)/2</f>
        <v>53.814398872664256</v>
      </c>
      <c r="G353" s="38"/>
      <c r="H353" s="3" t="s">
        <v>162</v>
      </c>
      <c r="I353" s="8">
        <f>(100*L350)/(1+L350)</f>
        <v>37.979589711327122</v>
      </c>
      <c r="J353" s="9">
        <f t="shared" ref="J353:J354" si="93">100-I353</f>
        <v>62.020410288672878</v>
      </c>
      <c r="K353" s="3" t="s">
        <v>131</v>
      </c>
      <c r="L353" s="9">
        <f>(J352+I353)/2</f>
        <v>37.787847338428534</v>
      </c>
      <c r="M353" s="38"/>
      <c r="N353" s="3" t="s">
        <v>162</v>
      </c>
      <c r="O353" s="8">
        <f>(100*R350)/(1+R350)</f>
        <v>64.128303734777248</v>
      </c>
      <c r="P353" s="9">
        <f t="shared" ref="P353:P354" si="94">100-O353</f>
        <v>35.871696265222752</v>
      </c>
      <c r="Q353" s="3" t="s">
        <v>131</v>
      </c>
      <c r="R353" s="9">
        <f>(P352+O353)/2</f>
        <v>60.382471404161464</v>
      </c>
      <c r="S353" s="38"/>
      <c r="T353" s="3" t="s">
        <v>162</v>
      </c>
      <c r="U353" s="8">
        <f>(100*X350)/(1+X350)</f>
        <v>47.023386167908846</v>
      </c>
      <c r="V353" s="9">
        <f t="shared" ref="V353:V354" si="95">100-U353</f>
        <v>52.976613832091154</v>
      </c>
      <c r="W353" s="3" t="s">
        <v>131</v>
      </c>
      <c r="X353" s="9">
        <f>(V352+U353)/2</f>
        <v>40.083378951611252</v>
      </c>
    </row>
    <row r="354" spans="2:24" ht="15" customHeight="1" x14ac:dyDescent="0.25">
      <c r="B354" s="4" t="s">
        <v>132</v>
      </c>
      <c r="C354" s="10">
        <f>(100*F351)/(1+F351)</f>
        <v>48.727990843749026</v>
      </c>
      <c r="D354" s="11">
        <f t="shared" si="92"/>
        <v>51.272009156250974</v>
      </c>
      <c r="E354" s="4" t="s">
        <v>133</v>
      </c>
      <c r="F354" s="11">
        <f>(D353+C354)/2</f>
        <v>47.732786452138043</v>
      </c>
      <c r="G354" s="38"/>
      <c r="H354" s="4" t="s">
        <v>132</v>
      </c>
      <c r="I354" s="10">
        <f>(100*L351)/(1+L351)</f>
        <v>53.942816145585837</v>
      </c>
      <c r="J354" s="11">
        <f t="shared" si="93"/>
        <v>46.057183854414163</v>
      </c>
      <c r="K354" s="4" t="s">
        <v>133</v>
      </c>
      <c r="L354" s="11">
        <f>(J353+I354)/2</f>
        <v>57.981613217129357</v>
      </c>
      <c r="M354" s="38"/>
      <c r="N354" s="4" t="s">
        <v>132</v>
      </c>
      <c r="O354" s="10">
        <f>(100*R351)/(1+R351)</f>
        <v>34.290656089841221</v>
      </c>
      <c r="P354" s="11">
        <f t="shared" si="94"/>
        <v>65.709343910158779</v>
      </c>
      <c r="Q354" s="4" t="s">
        <v>133</v>
      </c>
      <c r="R354" s="11">
        <f>(P353+O354)/2</f>
        <v>35.081176177531987</v>
      </c>
      <c r="S354" s="38"/>
      <c r="T354" s="4" t="s">
        <v>132</v>
      </c>
      <c r="U354" s="10">
        <f>(100*X351)/(1+X351)</f>
        <v>53.084787000030417</v>
      </c>
      <c r="V354" s="11">
        <f t="shared" si="95"/>
        <v>46.915212999969583</v>
      </c>
      <c r="W354" s="4" t="s">
        <v>133</v>
      </c>
      <c r="X354" s="11">
        <f>(V353+U354)/2</f>
        <v>53.030700416060782</v>
      </c>
    </row>
    <row r="355" spans="2:24" ht="15" customHeight="1" x14ac:dyDescent="0.25">
      <c r="B355" s="46" t="s">
        <v>134</v>
      </c>
      <c r="C355" s="49">
        <f>SUM(C343:D345, C349:C351)</f>
        <v>44</v>
      </c>
      <c r="D355" s="50"/>
      <c r="E355" s="5" t="s">
        <v>135</v>
      </c>
      <c r="F355" s="15">
        <f>SQRT(((50-D352)^2+(50-D353)^2+(50-D354)^2)/2)</f>
        <v>3.9576919229750924</v>
      </c>
      <c r="G355" s="38"/>
      <c r="H355" s="46" t="s">
        <v>134</v>
      </c>
      <c r="I355" s="49">
        <f>SUM(I343:J345, I349:I351)</f>
        <v>31</v>
      </c>
      <c r="J355" s="50"/>
      <c r="K355" s="5" t="s">
        <v>135</v>
      </c>
      <c r="L355" s="15">
        <f>SQRT(((50-J352)^2+(50-J353)^2+(50-J354)^2)/2)</f>
        <v>12.527822530114245</v>
      </c>
      <c r="M355" s="38"/>
      <c r="N355" s="46" t="s">
        <v>134</v>
      </c>
      <c r="O355" s="49">
        <f>SUM(O343:P345, O349:O351)</f>
        <v>23</v>
      </c>
      <c r="P355" s="50"/>
      <c r="Q355" s="5" t="s">
        <v>135</v>
      </c>
      <c r="R355" s="15">
        <f>SQRT(((50-P352)^2+(50-P353)^2+(50-P354)^2)/2)</f>
        <v>15.65946088954337</v>
      </c>
      <c r="S355" s="38"/>
      <c r="T355" s="46" t="s">
        <v>134</v>
      </c>
      <c r="U355" s="49">
        <f>SUM(U343:V345, U349:U351)</f>
        <v>40</v>
      </c>
      <c r="V355" s="50"/>
      <c r="W355" s="5" t="s">
        <v>135</v>
      </c>
      <c r="X355" s="15">
        <f>SQRT(((50-V352)^2+(50-V353)^2+(50-V354)^2)/2)</f>
        <v>12.298822244320304</v>
      </c>
    </row>
    <row r="356" spans="2:24" ht="15" customHeight="1" x14ac:dyDescent="0.25">
      <c r="B356" s="47"/>
      <c r="C356" s="51"/>
      <c r="D356" s="52"/>
      <c r="E356" s="5" t="s">
        <v>136</v>
      </c>
      <c r="F356" s="15">
        <f>SQRT(((50-F352)^2+(50-F353)^2+(50-F354)^2)/2)</f>
        <v>3.3229263052823441</v>
      </c>
      <c r="G356" s="38"/>
      <c r="H356" s="47"/>
      <c r="I356" s="51"/>
      <c r="J356" s="52"/>
      <c r="K356" s="5" t="s">
        <v>136</v>
      </c>
      <c r="L356" s="15">
        <f>SQRT(((50-L352)^2+(50-L353)^2+(50-L354)^2)/2)</f>
        <v>10.741049440542616</v>
      </c>
      <c r="M356" s="38"/>
      <c r="N356" s="47"/>
      <c r="O356" s="51"/>
      <c r="P356" s="52"/>
      <c r="Q356" s="5" t="s">
        <v>136</v>
      </c>
      <c r="R356" s="15">
        <f>SQRT(((50-R352)^2+(50-R353)^2+(50-R354)^2)/2)</f>
        <v>13.246612962700038</v>
      </c>
      <c r="S356" s="38"/>
      <c r="T356" s="47"/>
      <c r="U356" s="51"/>
      <c r="V356" s="52"/>
      <c r="W356" s="5" t="s">
        <v>136</v>
      </c>
      <c r="X356" s="15">
        <f>SQRT(((50-X352)^2+(50-X353)^2+(50-X354)^2)/2)</f>
        <v>8.8017163378507526</v>
      </c>
    </row>
    <row r="357" spans="2:24" ht="15" customHeight="1" x14ac:dyDescent="0.25">
      <c r="B357" s="48"/>
      <c r="C357" s="53"/>
      <c r="D357" s="54"/>
      <c r="E357" s="5" t="s">
        <v>137</v>
      </c>
      <c r="F357" s="15">
        <f>SQRT(((2*F355^2)+(2*F356^2))/4)</f>
        <v>3.6541185385479529</v>
      </c>
      <c r="G357" s="38"/>
      <c r="H357" s="48"/>
      <c r="I357" s="53"/>
      <c r="J357" s="54"/>
      <c r="K357" s="5" t="s">
        <v>137</v>
      </c>
      <c r="L357" s="15">
        <f>SQRT(((2*L355^2)+(2*L356^2))/4)</f>
        <v>11.668686310596813</v>
      </c>
      <c r="M357" s="38"/>
      <c r="N357" s="48"/>
      <c r="O357" s="53"/>
      <c r="P357" s="54"/>
      <c r="Q357" s="5" t="s">
        <v>137</v>
      </c>
      <c r="R357" s="15">
        <f>SQRT(((2*R355^2)+(2*R356^2))/4)</f>
        <v>14.503300836959687</v>
      </c>
      <c r="S357" s="38"/>
      <c r="T357" s="48"/>
      <c r="U357" s="53"/>
      <c r="V357" s="54"/>
      <c r="W357" s="5" t="s">
        <v>137</v>
      </c>
      <c r="X357" s="15">
        <f>SQRT(((2*X355^2)+(2*X356^2))/4)</f>
        <v>10.694186249766197</v>
      </c>
    </row>
    <row r="359" spans="2:24" ht="15" customHeight="1" x14ac:dyDescent="0.25">
      <c r="B359" s="39" t="s">
        <v>423</v>
      </c>
      <c r="C359" s="39"/>
      <c r="D359" s="39"/>
      <c r="E359" s="39"/>
      <c r="F359" s="39"/>
      <c r="G359" s="38"/>
      <c r="H359" s="39" t="s">
        <v>425</v>
      </c>
      <c r="I359" s="39"/>
      <c r="J359" s="39"/>
      <c r="K359" s="39"/>
      <c r="L359" s="39"/>
      <c r="M359" s="38"/>
      <c r="N359" s="39" t="s">
        <v>427</v>
      </c>
      <c r="O359" s="39"/>
      <c r="P359" s="39"/>
      <c r="Q359" s="39"/>
      <c r="R359" s="39"/>
      <c r="S359" s="38"/>
      <c r="T359" s="39" t="s">
        <v>429</v>
      </c>
      <c r="U359" s="39"/>
      <c r="V359" s="39"/>
      <c r="W359" s="39"/>
      <c r="X359" s="39"/>
    </row>
    <row r="360" spans="2:24" ht="15" customHeight="1" x14ac:dyDescent="0.25">
      <c r="B360" s="2" t="s">
        <v>161</v>
      </c>
      <c r="C360" s="33">
        <v>4</v>
      </c>
      <c r="D360" s="34">
        <v>2</v>
      </c>
      <c r="E360" s="2" t="s">
        <v>167</v>
      </c>
      <c r="F360" s="16">
        <f>C360+D360+C362+D362+C366*2</f>
        <v>13</v>
      </c>
      <c r="G360" s="38"/>
      <c r="H360" s="2" t="s">
        <v>161</v>
      </c>
      <c r="I360" s="33"/>
      <c r="J360" s="34"/>
      <c r="K360" s="2" t="s">
        <v>167</v>
      </c>
      <c r="L360" s="16">
        <f>I360+J360+I362+J362+I366*2</f>
        <v>0</v>
      </c>
      <c r="M360" s="38"/>
      <c r="N360" s="2" t="s">
        <v>161</v>
      </c>
      <c r="O360" s="33">
        <v>3</v>
      </c>
      <c r="P360" s="34">
        <v>2</v>
      </c>
      <c r="Q360" s="2" t="s">
        <v>167</v>
      </c>
      <c r="R360" s="16">
        <f>O360+P360+O362+P362+O366*2</f>
        <v>16</v>
      </c>
      <c r="S360" s="38"/>
      <c r="T360" s="2" t="s">
        <v>161</v>
      </c>
      <c r="U360" s="33">
        <v>2</v>
      </c>
      <c r="V360" s="34">
        <v>5</v>
      </c>
      <c r="W360" s="2" t="s">
        <v>167</v>
      </c>
      <c r="X360" s="16">
        <f>U360+V360+U362+V362+U366*2</f>
        <v>35</v>
      </c>
    </row>
    <row r="361" spans="2:24" ht="15" customHeight="1" x14ac:dyDescent="0.25">
      <c r="B361" s="3" t="s">
        <v>162</v>
      </c>
      <c r="C361" s="35">
        <v>4</v>
      </c>
      <c r="D361" s="36">
        <v>9</v>
      </c>
      <c r="E361" s="3" t="s">
        <v>168</v>
      </c>
      <c r="F361" s="17">
        <f>SUM(C360:D361)+C367*2</f>
        <v>31</v>
      </c>
      <c r="G361" s="38"/>
      <c r="H361" s="3" t="s">
        <v>162</v>
      </c>
      <c r="I361" s="35">
        <v>6</v>
      </c>
      <c r="J361" s="36">
        <v>3</v>
      </c>
      <c r="K361" s="3" t="s">
        <v>168</v>
      </c>
      <c r="L361" s="17">
        <f>SUM(I360:J361)+I367*2</f>
        <v>23</v>
      </c>
      <c r="M361" s="38"/>
      <c r="N361" s="3" t="s">
        <v>162</v>
      </c>
      <c r="O361" s="35">
        <v>0</v>
      </c>
      <c r="P361" s="36">
        <v>2</v>
      </c>
      <c r="Q361" s="3" t="s">
        <v>168</v>
      </c>
      <c r="R361" s="17">
        <f>SUM(O360:P361)+O367*2</f>
        <v>7</v>
      </c>
      <c r="S361" s="38"/>
      <c r="T361" s="3" t="s">
        <v>162</v>
      </c>
      <c r="U361" s="35">
        <v>2</v>
      </c>
      <c r="V361" s="36">
        <v>4</v>
      </c>
      <c r="W361" s="3" t="s">
        <v>168</v>
      </c>
      <c r="X361" s="17">
        <f>SUM(U360:V361)+U367*2</f>
        <v>29</v>
      </c>
    </row>
    <row r="362" spans="2:24" ht="15" customHeight="1" x14ac:dyDescent="0.25">
      <c r="B362" s="4" t="s">
        <v>132</v>
      </c>
      <c r="C362" s="31">
        <v>3</v>
      </c>
      <c r="D362" s="32">
        <v>2</v>
      </c>
      <c r="E362" s="4" t="s">
        <v>169</v>
      </c>
      <c r="F362" s="18">
        <f>SUM(C361:D362)+C368*2</f>
        <v>20</v>
      </c>
      <c r="G362" s="38"/>
      <c r="H362" s="4" t="s">
        <v>132</v>
      </c>
      <c r="I362" s="31"/>
      <c r="J362" s="32"/>
      <c r="K362" s="4" t="s">
        <v>169</v>
      </c>
      <c r="L362" s="18">
        <f>SUM(I361:J362)+I368*2</f>
        <v>11</v>
      </c>
      <c r="M362" s="38"/>
      <c r="N362" s="4" t="s">
        <v>132</v>
      </c>
      <c r="O362" s="31">
        <v>1</v>
      </c>
      <c r="P362" s="32">
        <v>2</v>
      </c>
      <c r="Q362" s="4" t="s">
        <v>169</v>
      </c>
      <c r="R362" s="18">
        <f>SUM(O361:P362)+O368*2</f>
        <v>5</v>
      </c>
      <c r="S362" s="38"/>
      <c r="T362" s="4" t="s">
        <v>132</v>
      </c>
      <c r="U362" s="31">
        <v>6</v>
      </c>
      <c r="V362" s="32">
        <v>6</v>
      </c>
      <c r="W362" s="4" t="s">
        <v>169</v>
      </c>
      <c r="X362" s="18">
        <f>SUM(U361:V362)+U368*2</f>
        <v>28</v>
      </c>
    </row>
    <row r="363" spans="2:24" ht="15" customHeight="1" x14ac:dyDescent="0.25">
      <c r="B363" s="2" t="s">
        <v>170</v>
      </c>
      <c r="C363" s="6">
        <f>C360/(C360+D360)*100</f>
        <v>66.666666666666657</v>
      </c>
      <c r="D363" s="7">
        <f>D360/(C360+D360)*100</f>
        <v>33.333333333333329</v>
      </c>
      <c r="E363" s="2" t="s">
        <v>171</v>
      </c>
      <c r="F363" s="12">
        <f>F360/SUM(F360:F362)*100</f>
        <v>20.3125</v>
      </c>
      <c r="G363" s="38"/>
      <c r="H363" s="2" t="s">
        <v>170</v>
      </c>
      <c r="I363" s="6" t="e">
        <f>I360/(I360+J360)*100</f>
        <v>#DIV/0!</v>
      </c>
      <c r="J363" s="7" t="e">
        <f>J360/(I360+J360)*100</f>
        <v>#DIV/0!</v>
      </c>
      <c r="K363" s="2" t="s">
        <v>171</v>
      </c>
      <c r="L363" s="12">
        <f>L360/SUM(L360:L362)*100</f>
        <v>0</v>
      </c>
      <c r="M363" s="38"/>
      <c r="N363" s="2" t="s">
        <v>170</v>
      </c>
      <c r="O363" s="6">
        <f>O360/(O360+P360)*100</f>
        <v>60</v>
      </c>
      <c r="P363" s="7">
        <f>P360/(O360+P360)*100</f>
        <v>40</v>
      </c>
      <c r="Q363" s="2" t="s">
        <v>171</v>
      </c>
      <c r="R363" s="12">
        <f>R360/SUM(R360:R362)*100</f>
        <v>57.142857142857139</v>
      </c>
      <c r="S363" s="38"/>
      <c r="T363" s="2" t="s">
        <v>170</v>
      </c>
      <c r="U363" s="6">
        <f>U360/(U360+V360)*100</f>
        <v>28.571428571428569</v>
      </c>
      <c r="V363" s="7">
        <f>V360/(U360+V360)*100</f>
        <v>71.428571428571431</v>
      </c>
      <c r="W363" s="2" t="s">
        <v>171</v>
      </c>
      <c r="X363" s="12">
        <f>X360/SUM(X360:X362)*100</f>
        <v>38.04347826086957</v>
      </c>
    </row>
    <row r="364" spans="2:24" ht="15" customHeight="1" x14ac:dyDescent="0.25">
      <c r="B364" s="3" t="s">
        <v>172</v>
      </c>
      <c r="C364" s="8">
        <f>C361/(C361+D361)*100</f>
        <v>30.76923076923077</v>
      </c>
      <c r="D364" s="9">
        <f>D361/(C361+D361)*100</f>
        <v>69.230769230769226</v>
      </c>
      <c r="E364" s="3" t="s">
        <v>173</v>
      </c>
      <c r="F364" s="13">
        <f>F361/SUM(F360:F362)*100</f>
        <v>48.4375</v>
      </c>
      <c r="G364" s="38"/>
      <c r="H364" s="3" t="s">
        <v>172</v>
      </c>
      <c r="I364" s="8">
        <f>I361/(I361+J361)*100</f>
        <v>66.666666666666657</v>
      </c>
      <c r="J364" s="9">
        <f>J361/(I361+J361)*100</f>
        <v>33.333333333333329</v>
      </c>
      <c r="K364" s="3" t="s">
        <v>173</v>
      </c>
      <c r="L364" s="13">
        <f>L361/SUM(L360:L362)*100</f>
        <v>67.64705882352942</v>
      </c>
      <c r="M364" s="38"/>
      <c r="N364" s="3" t="s">
        <v>172</v>
      </c>
      <c r="O364" s="8">
        <f>O361/(O361+P361)*100</f>
        <v>0</v>
      </c>
      <c r="P364" s="9">
        <f>P361/(O361+P361)*100</f>
        <v>100</v>
      </c>
      <c r="Q364" s="3" t="s">
        <v>173</v>
      </c>
      <c r="R364" s="13">
        <f>R361/SUM(R360:R362)*100</f>
        <v>25</v>
      </c>
      <c r="S364" s="38"/>
      <c r="T364" s="3" t="s">
        <v>172</v>
      </c>
      <c r="U364" s="8">
        <f>U361/(U361+V361)*100</f>
        <v>33.333333333333329</v>
      </c>
      <c r="V364" s="9">
        <f>V361/(U361+V361)*100</f>
        <v>66.666666666666657</v>
      </c>
      <c r="W364" s="3" t="s">
        <v>173</v>
      </c>
      <c r="X364" s="13">
        <f>X361/SUM(X360:X362)*100</f>
        <v>31.521739130434785</v>
      </c>
    </row>
    <row r="365" spans="2:24" ht="15" customHeight="1" x14ac:dyDescent="0.25">
      <c r="B365" s="4" t="s">
        <v>174</v>
      </c>
      <c r="C365" s="10">
        <f>C362/(C362+D362)*100</f>
        <v>60</v>
      </c>
      <c r="D365" s="11">
        <f>D362/(C362+D362)*100</f>
        <v>40</v>
      </c>
      <c r="E365" s="4" t="s">
        <v>175</v>
      </c>
      <c r="F365" s="14">
        <f>F362/SUM(F360:F362)*100</f>
        <v>31.25</v>
      </c>
      <c r="G365" s="38"/>
      <c r="H365" s="4" t="s">
        <v>174</v>
      </c>
      <c r="I365" s="10" t="e">
        <f>I362/(I362+J362)*100</f>
        <v>#DIV/0!</v>
      </c>
      <c r="J365" s="11" t="e">
        <f>J362/(I362+J362)*100</f>
        <v>#DIV/0!</v>
      </c>
      <c r="K365" s="4" t="s">
        <v>175</v>
      </c>
      <c r="L365" s="14">
        <f>L362/SUM(L360:L362)*100</f>
        <v>32.352941176470587</v>
      </c>
      <c r="M365" s="38"/>
      <c r="N365" s="4" t="s">
        <v>174</v>
      </c>
      <c r="O365" s="10">
        <f>O362/(O362+P362)*100</f>
        <v>33.333333333333329</v>
      </c>
      <c r="P365" s="11">
        <f>P362/(O362+P362)*100</f>
        <v>66.666666666666657</v>
      </c>
      <c r="Q365" s="4" t="s">
        <v>175</v>
      </c>
      <c r="R365" s="14">
        <f>R362/SUM(R360:R362)*100</f>
        <v>17.857142857142858</v>
      </c>
      <c r="S365" s="38"/>
      <c r="T365" s="4" t="s">
        <v>174</v>
      </c>
      <c r="U365" s="10">
        <f>U362/(U362+V362)*100</f>
        <v>50</v>
      </c>
      <c r="V365" s="11">
        <f>V362/(U362+V362)*100</f>
        <v>50</v>
      </c>
      <c r="W365" s="4" t="s">
        <v>175</v>
      </c>
      <c r="X365" s="14">
        <f>X362/SUM(X360:X362)*100</f>
        <v>30.434782608695656</v>
      </c>
    </row>
    <row r="366" spans="2:24" ht="15" customHeight="1" x14ac:dyDescent="0.25">
      <c r="B366" s="2" t="s">
        <v>176</v>
      </c>
      <c r="C366" s="40">
        <v>1</v>
      </c>
      <c r="D366" s="41"/>
      <c r="E366" s="2" t="s">
        <v>177</v>
      </c>
      <c r="F366" s="12">
        <f>SQRT(5+F360)/SQRT(5+F361)*((5+C360)/(5+D360))</f>
        <v>0.90913729009698963</v>
      </c>
      <c r="G366" s="38"/>
      <c r="H366" s="2" t="s">
        <v>176</v>
      </c>
      <c r="I366" s="40"/>
      <c r="J366" s="41"/>
      <c r="K366" s="2" t="s">
        <v>177</v>
      </c>
      <c r="L366" s="12">
        <f>SQRT(5+L360)/SQRT(5+L361)*((5+I360)/(5+J360))</f>
        <v>0.42257712736425829</v>
      </c>
      <c r="M366" s="38"/>
      <c r="N366" s="2" t="s">
        <v>176</v>
      </c>
      <c r="O366" s="40">
        <v>4</v>
      </c>
      <c r="P366" s="41"/>
      <c r="Q366" s="2" t="s">
        <v>177</v>
      </c>
      <c r="R366" s="12">
        <f>SQRT(5+R360)/SQRT(5+R361)*((5+O360)/(5+P360))</f>
        <v>1.5118578920369088</v>
      </c>
      <c r="S366" s="38"/>
      <c r="T366" s="2" t="s">
        <v>176</v>
      </c>
      <c r="U366" s="40">
        <v>8</v>
      </c>
      <c r="V366" s="41"/>
      <c r="W366" s="2" t="s">
        <v>177</v>
      </c>
      <c r="X366" s="12">
        <f>SQRT(5+X360)/SQRT(5+X361)*((5+U360)/(5+V360))</f>
        <v>0.75925660236529657</v>
      </c>
    </row>
    <row r="367" spans="2:24" ht="15" customHeight="1" x14ac:dyDescent="0.25">
      <c r="B367" s="3" t="s">
        <v>178</v>
      </c>
      <c r="C367" s="42">
        <v>6</v>
      </c>
      <c r="D367" s="43"/>
      <c r="E367" s="3" t="s">
        <v>179</v>
      </c>
      <c r="F367" s="13">
        <f>SQRT(5+F361)/SQRT(5+F362)*((5+C361)/(5+D361))</f>
        <v>0.77142857142857146</v>
      </c>
      <c r="G367" s="38"/>
      <c r="H367" s="3" t="s">
        <v>178</v>
      </c>
      <c r="I367" s="42">
        <v>7</v>
      </c>
      <c r="J367" s="43"/>
      <c r="K367" s="3" t="s">
        <v>179</v>
      </c>
      <c r="L367" s="13">
        <f>SQRT(5+L361)/SQRT(5+L362)*((5+I361)/(5+J361))</f>
        <v>1.8189540263569062</v>
      </c>
      <c r="M367" s="38"/>
      <c r="N367" s="3" t="s">
        <v>178</v>
      </c>
      <c r="O367" s="42">
        <v>0</v>
      </c>
      <c r="P367" s="43"/>
      <c r="Q367" s="3" t="s">
        <v>179</v>
      </c>
      <c r="R367" s="13">
        <f>SQRT(5+R361)/SQRT(5+R362)*((5+O361)/(5+P361))</f>
        <v>0.78246079643595157</v>
      </c>
      <c r="S367" s="38"/>
      <c r="T367" s="3" t="s">
        <v>178</v>
      </c>
      <c r="U367" s="42">
        <v>8</v>
      </c>
      <c r="V367" s="43"/>
      <c r="W367" s="3" t="s">
        <v>179</v>
      </c>
      <c r="X367" s="13">
        <f>SQRT(5+X361)/SQRT(5+X362)*((5+U361)/(5+V361))</f>
        <v>0.78947434054619259</v>
      </c>
    </row>
    <row r="368" spans="2:24" ht="15" customHeight="1" x14ac:dyDescent="0.25">
      <c r="B368" s="4" t="s">
        <v>180</v>
      </c>
      <c r="C368" s="44">
        <v>1</v>
      </c>
      <c r="D368" s="45"/>
      <c r="E368" s="4" t="s">
        <v>181</v>
      </c>
      <c r="F368" s="14">
        <f>SQRT(5+F362)/SQRT(5+F360)*((5+C362)/(5+D362))</f>
        <v>1.3468700594029477</v>
      </c>
      <c r="G368" s="38"/>
      <c r="H368" s="4" t="s">
        <v>180</v>
      </c>
      <c r="I368" s="44">
        <v>1</v>
      </c>
      <c r="J368" s="45"/>
      <c r="K368" s="4" t="s">
        <v>181</v>
      </c>
      <c r="L368" s="14">
        <f>SQRT(5+L362)/SQRT(5+L360)*((5+I362)/(5+J362))</f>
        <v>1.7888543819998317</v>
      </c>
      <c r="M368" s="38"/>
      <c r="N368" s="4" t="s">
        <v>180</v>
      </c>
      <c r="O368" s="44">
        <v>0</v>
      </c>
      <c r="P368" s="45"/>
      <c r="Q368" s="4" t="s">
        <v>181</v>
      </c>
      <c r="R368" s="14">
        <f>SQRT(5+R362)/SQRT(5+R360)*((5+O362)/(5+P362))</f>
        <v>0.59148476515058934</v>
      </c>
      <c r="S368" s="38"/>
      <c r="T368" s="4" t="s">
        <v>180</v>
      </c>
      <c r="U368" s="44">
        <v>5</v>
      </c>
      <c r="V368" s="45"/>
      <c r="W368" s="4" t="s">
        <v>181</v>
      </c>
      <c r="X368" s="14">
        <f>SQRT(5+X362)/SQRT(5+X360)*((5+U362)/(5+V362))</f>
        <v>0.90829510622924747</v>
      </c>
    </row>
    <row r="369" spans="2:24" ht="15" customHeight="1" x14ac:dyDescent="0.25">
      <c r="B369" s="2" t="s">
        <v>161</v>
      </c>
      <c r="C369" s="6">
        <f>(100*F366)/(1+F366)</f>
        <v>47.620320173558753</v>
      </c>
      <c r="D369" s="7">
        <f>100-C369</f>
        <v>52.379679826441247</v>
      </c>
      <c r="E369" s="2" t="s">
        <v>130</v>
      </c>
      <c r="F369" s="7">
        <f>(C369+D371)/2</f>
        <v>45.115131701918642</v>
      </c>
      <c r="G369" s="38"/>
      <c r="H369" s="2" t="s">
        <v>161</v>
      </c>
      <c r="I369" s="6">
        <f>(100*L366)/(1+L366)</f>
        <v>29.705041592170577</v>
      </c>
      <c r="J369" s="7">
        <f>100-I369</f>
        <v>70.294958407829427</v>
      </c>
      <c r="K369" s="2" t="s">
        <v>130</v>
      </c>
      <c r="L369" s="7">
        <f>(I369+J371)/2</f>
        <v>32.781029477899644</v>
      </c>
      <c r="M369" s="38"/>
      <c r="N369" s="2" t="s">
        <v>161</v>
      </c>
      <c r="O369" s="6">
        <f>(100*R366)/(1+R366)</f>
        <v>60.188830619351528</v>
      </c>
      <c r="P369" s="7">
        <f>100-O369</f>
        <v>39.811169380648472</v>
      </c>
      <c r="Q369" s="2" t="s">
        <v>130</v>
      </c>
      <c r="R369" s="7">
        <f>(O369+P371)/2</f>
        <v>61.511618348542996</v>
      </c>
      <c r="S369" s="38"/>
      <c r="T369" s="2" t="s">
        <v>161</v>
      </c>
      <c r="U369" s="6">
        <f>(100*X366)/(1+X366)</f>
        <v>43.157808891806141</v>
      </c>
      <c r="V369" s="7">
        <f>100-U369</f>
        <v>56.842191108193859</v>
      </c>
      <c r="W369" s="2" t="s">
        <v>130</v>
      </c>
      <c r="X369" s="7">
        <f>(U369+V371)/2</f>
        <v>47.780302666118075</v>
      </c>
    </row>
    <row r="370" spans="2:24" ht="15" customHeight="1" x14ac:dyDescent="0.25">
      <c r="B370" s="3" t="s">
        <v>162</v>
      </c>
      <c r="C370" s="8">
        <f>(100*F367)/(1+F367)</f>
        <v>43.548387096774199</v>
      </c>
      <c r="D370" s="9">
        <f t="shared" ref="D370:D371" si="96">100-C370</f>
        <v>56.451612903225801</v>
      </c>
      <c r="E370" s="3" t="s">
        <v>131</v>
      </c>
      <c r="F370" s="9">
        <f>(D369+C370)/2</f>
        <v>47.964033461607727</v>
      </c>
      <c r="G370" s="38"/>
      <c r="H370" s="3" t="s">
        <v>162</v>
      </c>
      <c r="I370" s="8">
        <f>(100*L367)/(1+L367)</f>
        <v>64.525849281325222</v>
      </c>
      <c r="J370" s="9">
        <f t="shared" ref="J370:J371" si="97">100-I370</f>
        <v>35.474150718674778</v>
      </c>
      <c r="K370" s="3" t="s">
        <v>131</v>
      </c>
      <c r="L370" s="9">
        <f>(J369+I370)/2</f>
        <v>67.410403844577331</v>
      </c>
      <c r="M370" s="38"/>
      <c r="N370" s="3" t="s">
        <v>162</v>
      </c>
      <c r="O370" s="8">
        <f>(100*R367)/(1+R367)</f>
        <v>43.897784344008564</v>
      </c>
      <c r="P370" s="9">
        <f t="shared" ref="P370:P371" si="98">100-O370</f>
        <v>56.102215655991436</v>
      </c>
      <c r="Q370" s="3" t="s">
        <v>131</v>
      </c>
      <c r="R370" s="9">
        <f>(P369+O370)/2</f>
        <v>41.854476862328518</v>
      </c>
      <c r="S370" s="38"/>
      <c r="T370" s="3" t="s">
        <v>162</v>
      </c>
      <c r="U370" s="8">
        <f>(100*X367)/(1+X367)</f>
        <v>44.117667555111474</v>
      </c>
      <c r="V370" s="9">
        <f t="shared" ref="V370:V371" si="99">100-U370</f>
        <v>55.882332444888526</v>
      </c>
      <c r="W370" s="3" t="s">
        <v>131</v>
      </c>
      <c r="X370" s="9">
        <f>(V369+U370)/2</f>
        <v>50.47992933165267</v>
      </c>
    </row>
    <row r="371" spans="2:24" ht="15" customHeight="1" x14ac:dyDescent="0.25">
      <c r="B371" s="4" t="s">
        <v>132</v>
      </c>
      <c r="C371" s="10">
        <f>(100*F368)/(1+F368)</f>
        <v>57.390056769721475</v>
      </c>
      <c r="D371" s="11">
        <f t="shared" si="96"/>
        <v>42.609943230278525</v>
      </c>
      <c r="E371" s="4" t="s">
        <v>133</v>
      </c>
      <c r="F371" s="11">
        <f>(D370+C371)/2</f>
        <v>56.920834836473638</v>
      </c>
      <c r="G371" s="38"/>
      <c r="H371" s="4" t="s">
        <v>132</v>
      </c>
      <c r="I371" s="10">
        <f>(100*L368)/(1+L368)</f>
        <v>64.142982636371286</v>
      </c>
      <c r="J371" s="11">
        <f t="shared" si="97"/>
        <v>35.857017363628714</v>
      </c>
      <c r="K371" s="4" t="s">
        <v>133</v>
      </c>
      <c r="L371" s="11">
        <f>(J370+I371)/2</f>
        <v>49.808566677523032</v>
      </c>
      <c r="M371" s="38"/>
      <c r="N371" s="4" t="s">
        <v>132</v>
      </c>
      <c r="O371" s="10">
        <f>(100*R368)/(1+R368)</f>
        <v>37.165593922265529</v>
      </c>
      <c r="P371" s="11">
        <f t="shared" si="98"/>
        <v>62.834406077734471</v>
      </c>
      <c r="Q371" s="4" t="s">
        <v>133</v>
      </c>
      <c r="R371" s="11">
        <f>(P370+O371)/2</f>
        <v>46.633904789128479</v>
      </c>
      <c r="S371" s="38"/>
      <c r="T371" s="4" t="s">
        <v>132</v>
      </c>
      <c r="U371" s="10">
        <f>(100*X368)/(1+X368)</f>
        <v>47.597203559569998</v>
      </c>
      <c r="V371" s="11">
        <f t="shared" si="99"/>
        <v>52.402796440430002</v>
      </c>
      <c r="W371" s="4" t="s">
        <v>133</v>
      </c>
      <c r="X371" s="11">
        <f>(V370+U371)/2</f>
        <v>51.739768002229262</v>
      </c>
    </row>
    <row r="372" spans="2:24" ht="15" customHeight="1" x14ac:dyDescent="0.25">
      <c r="B372" s="46" t="s">
        <v>134</v>
      </c>
      <c r="C372" s="49">
        <f>SUM(C360:D362, C366:C368)</f>
        <v>32</v>
      </c>
      <c r="D372" s="50"/>
      <c r="E372" s="5" t="s">
        <v>135</v>
      </c>
      <c r="F372" s="15">
        <f>SQRT(((50-D369)^2+(50-D370)^2+(50-D371)^2)/2)</f>
        <v>7.1378961952786657</v>
      </c>
      <c r="G372" s="38"/>
      <c r="H372" s="46" t="s">
        <v>134</v>
      </c>
      <c r="I372" s="49">
        <f>SUM(I360:J362, I366:I368)</f>
        <v>17</v>
      </c>
      <c r="J372" s="50"/>
      <c r="K372" s="5" t="s">
        <v>135</v>
      </c>
      <c r="L372" s="15">
        <f>SQRT(((50-J369)^2+(50-J370)^2+(50-J371)^2)/2)</f>
        <v>20.284348547242065</v>
      </c>
      <c r="M372" s="38"/>
      <c r="N372" s="46" t="s">
        <v>134</v>
      </c>
      <c r="O372" s="49">
        <f>SUM(O360:P362, O366:O368)</f>
        <v>14</v>
      </c>
      <c r="P372" s="50"/>
      <c r="Q372" s="5" t="s">
        <v>135</v>
      </c>
      <c r="R372" s="15">
        <f>SQRT(((50-P369)^2+(50-P370)^2+(50-P371)^2)/2)</f>
        <v>12.3646933781281</v>
      </c>
      <c r="S372" s="38"/>
      <c r="T372" s="46" t="s">
        <v>134</v>
      </c>
      <c r="U372" s="49">
        <f>SUM(U360:V362, U366:U368)</f>
        <v>46</v>
      </c>
      <c r="V372" s="50"/>
      <c r="W372" s="5" t="s">
        <v>135</v>
      </c>
      <c r="X372" s="15">
        <f>SQRT(((50-V369)^2+(50-V370)^2+(50-V371)^2)/2)</f>
        <v>6.6026829731321497</v>
      </c>
    </row>
    <row r="373" spans="2:24" ht="15" customHeight="1" x14ac:dyDescent="0.25">
      <c r="B373" s="47"/>
      <c r="C373" s="51"/>
      <c r="D373" s="52"/>
      <c r="E373" s="5" t="s">
        <v>136</v>
      </c>
      <c r="F373" s="15">
        <f>SQRT(((50-F369)^2+(50-F370)^2+(50-F371)^2)/2)</f>
        <v>6.1605621849308676</v>
      </c>
      <c r="G373" s="38"/>
      <c r="H373" s="47"/>
      <c r="I373" s="51"/>
      <c r="J373" s="52"/>
      <c r="K373" s="5" t="s">
        <v>136</v>
      </c>
      <c r="L373" s="15">
        <f>SQRT(((50-L369)^2+(50-L370)^2+(50-L371)^2)/2)</f>
        <v>17.315480856580169</v>
      </c>
      <c r="M373" s="38"/>
      <c r="N373" s="47"/>
      <c r="O373" s="51"/>
      <c r="P373" s="52"/>
      <c r="Q373" s="5" t="s">
        <v>136</v>
      </c>
      <c r="R373" s="15">
        <f>SQRT(((50-R369)^2+(50-R370)^2+(50-R371)^2)/2)</f>
        <v>10.251768168406498</v>
      </c>
      <c r="S373" s="38"/>
      <c r="T373" s="47"/>
      <c r="U373" s="51"/>
      <c r="V373" s="52"/>
      <c r="W373" s="5" t="s">
        <v>136</v>
      </c>
      <c r="X373" s="15">
        <f>SQRT(((50-X369)^2+(50-X370)^2+(50-X371)^2)/2)</f>
        <v>2.022891633158324</v>
      </c>
    </row>
    <row r="374" spans="2:24" ht="15" customHeight="1" x14ac:dyDescent="0.25">
      <c r="B374" s="48"/>
      <c r="C374" s="53"/>
      <c r="D374" s="54"/>
      <c r="E374" s="5" t="s">
        <v>137</v>
      </c>
      <c r="F374" s="15">
        <f>SQRT(((2*F372^2)+(2*F373^2))/4)</f>
        <v>6.6671616347953435</v>
      </c>
      <c r="G374" s="38"/>
      <c r="H374" s="48"/>
      <c r="I374" s="53"/>
      <c r="J374" s="54"/>
      <c r="K374" s="5" t="s">
        <v>137</v>
      </c>
      <c r="L374" s="15">
        <f>SQRT(((2*L372^2)+(2*L373^2))/4)</f>
        <v>18.858428795641959</v>
      </c>
      <c r="M374" s="38"/>
      <c r="N374" s="48"/>
      <c r="O374" s="53"/>
      <c r="P374" s="54"/>
      <c r="Q374" s="5" t="s">
        <v>137</v>
      </c>
      <c r="R374" s="15">
        <f>SQRT(((2*R372^2)+(2*R373^2))/4)</f>
        <v>11.35747315457707</v>
      </c>
      <c r="S374" s="38"/>
      <c r="T374" s="48"/>
      <c r="U374" s="53"/>
      <c r="V374" s="54"/>
      <c r="W374" s="5" t="s">
        <v>137</v>
      </c>
      <c r="X374" s="15">
        <f>SQRT(((2*X372^2)+(2*X373^2))/4)</f>
        <v>4.8830069118930783</v>
      </c>
    </row>
    <row r="376" spans="2:24" ht="15" customHeight="1" x14ac:dyDescent="0.25">
      <c r="B376" s="39" t="s">
        <v>431</v>
      </c>
      <c r="C376" s="39"/>
      <c r="D376" s="39"/>
      <c r="E376" s="39"/>
      <c r="F376" s="39"/>
      <c r="G376" s="38"/>
      <c r="H376" s="39" t="s">
        <v>432</v>
      </c>
      <c r="I376" s="39"/>
      <c r="J376" s="39"/>
      <c r="K376" s="39"/>
      <c r="L376" s="39"/>
      <c r="M376" s="38"/>
      <c r="N376" s="39" t="s">
        <v>433</v>
      </c>
      <c r="O376" s="39"/>
      <c r="P376" s="39"/>
      <c r="Q376" s="39"/>
      <c r="R376" s="39"/>
      <c r="S376" s="38"/>
      <c r="T376" s="39" t="s">
        <v>434</v>
      </c>
      <c r="U376" s="39"/>
      <c r="V376" s="39"/>
      <c r="W376" s="39"/>
      <c r="X376" s="39"/>
    </row>
    <row r="377" spans="2:24" ht="15" customHeight="1" x14ac:dyDescent="0.25">
      <c r="B377" s="2" t="s">
        <v>161</v>
      </c>
      <c r="C377" s="33">
        <v>7</v>
      </c>
      <c r="D377" s="34">
        <v>2</v>
      </c>
      <c r="E377" s="2" t="s">
        <v>167</v>
      </c>
      <c r="F377" s="16">
        <f>C377+D377+C379+D379+C383*2</f>
        <v>26</v>
      </c>
      <c r="G377" s="38"/>
      <c r="H377" s="2" t="s">
        <v>161</v>
      </c>
      <c r="I377" s="33">
        <v>0</v>
      </c>
      <c r="J377" s="34">
        <v>3</v>
      </c>
      <c r="K377" s="2" t="s">
        <v>167</v>
      </c>
      <c r="L377" s="16">
        <f>I377+J377+I379+J379+I383*2</f>
        <v>15</v>
      </c>
      <c r="M377" s="38"/>
      <c r="N377" s="2" t="s">
        <v>161</v>
      </c>
      <c r="O377" s="33">
        <v>0</v>
      </c>
      <c r="P377" s="34">
        <v>4</v>
      </c>
      <c r="Q377" s="2" t="s">
        <v>167</v>
      </c>
      <c r="R377" s="16">
        <f>O377+P377+O379+P379+O383*2</f>
        <v>9</v>
      </c>
      <c r="S377" s="38"/>
      <c r="T377" s="2" t="s">
        <v>161</v>
      </c>
      <c r="U377" s="33">
        <v>11</v>
      </c>
      <c r="V377" s="34">
        <v>2</v>
      </c>
      <c r="W377" s="2" t="s">
        <v>167</v>
      </c>
      <c r="X377" s="16">
        <f>U377+V377+U379+V379+U383*2</f>
        <v>32</v>
      </c>
    </row>
    <row r="378" spans="2:24" ht="15" customHeight="1" x14ac:dyDescent="0.25">
      <c r="B378" s="3" t="s">
        <v>162</v>
      </c>
      <c r="C378" s="35">
        <v>2</v>
      </c>
      <c r="D378" s="36">
        <v>4</v>
      </c>
      <c r="E378" s="3" t="s">
        <v>168</v>
      </c>
      <c r="F378" s="17">
        <f>SUM(C377:D378)+C384*2</f>
        <v>23</v>
      </c>
      <c r="G378" s="38"/>
      <c r="H378" s="3" t="s">
        <v>162</v>
      </c>
      <c r="I378" s="35">
        <v>1</v>
      </c>
      <c r="J378" s="36">
        <v>2</v>
      </c>
      <c r="K378" s="3" t="s">
        <v>168</v>
      </c>
      <c r="L378" s="17">
        <f>SUM(I377:J378)+I384*2</f>
        <v>6</v>
      </c>
      <c r="M378" s="38"/>
      <c r="N378" s="3" t="s">
        <v>162</v>
      </c>
      <c r="O378" s="35">
        <v>1</v>
      </c>
      <c r="P378" s="36">
        <v>1</v>
      </c>
      <c r="Q378" s="3" t="s">
        <v>168</v>
      </c>
      <c r="R378" s="17">
        <f>SUM(O377:P378)+O384*2</f>
        <v>14</v>
      </c>
      <c r="S378" s="38"/>
      <c r="T378" s="3" t="s">
        <v>162</v>
      </c>
      <c r="U378" s="35">
        <v>3</v>
      </c>
      <c r="V378" s="36">
        <v>3</v>
      </c>
      <c r="W378" s="3" t="s">
        <v>168</v>
      </c>
      <c r="X378" s="17">
        <f>SUM(U377:V378)+U384*2</f>
        <v>23</v>
      </c>
    </row>
    <row r="379" spans="2:24" ht="15" customHeight="1" x14ac:dyDescent="0.25">
      <c r="B379" s="4" t="s">
        <v>132</v>
      </c>
      <c r="C379" s="31">
        <v>2</v>
      </c>
      <c r="D379" s="32">
        <v>5</v>
      </c>
      <c r="E379" s="4" t="s">
        <v>169</v>
      </c>
      <c r="F379" s="18">
        <f>SUM(C378:D379)+C385*2</f>
        <v>13</v>
      </c>
      <c r="G379" s="38"/>
      <c r="H379" s="4" t="s">
        <v>132</v>
      </c>
      <c r="I379" s="31">
        <v>0</v>
      </c>
      <c r="J379" s="32">
        <v>2</v>
      </c>
      <c r="K379" s="4" t="s">
        <v>169</v>
      </c>
      <c r="L379" s="18">
        <f>SUM(I378:J379)+I385*2</f>
        <v>7</v>
      </c>
      <c r="M379" s="38"/>
      <c r="N379" s="4" t="s">
        <v>132</v>
      </c>
      <c r="O379" s="31">
        <v>0</v>
      </c>
      <c r="P379" s="32">
        <v>1</v>
      </c>
      <c r="Q379" s="4" t="s">
        <v>169</v>
      </c>
      <c r="R379" s="18">
        <f>SUM(O378:P379)+O385*2</f>
        <v>3</v>
      </c>
      <c r="S379" s="38"/>
      <c r="T379" s="4" t="s">
        <v>132</v>
      </c>
      <c r="U379" s="31">
        <v>4</v>
      </c>
      <c r="V379" s="32">
        <v>1</v>
      </c>
      <c r="W379" s="4" t="s">
        <v>169</v>
      </c>
      <c r="X379" s="18">
        <f>SUM(U378:V379)+U385*2</f>
        <v>15</v>
      </c>
    </row>
    <row r="380" spans="2:24" ht="15" customHeight="1" x14ac:dyDescent="0.25">
      <c r="B380" s="2" t="s">
        <v>170</v>
      </c>
      <c r="C380" s="6">
        <f>C377/(C377+D377)*100</f>
        <v>77.777777777777786</v>
      </c>
      <c r="D380" s="7">
        <f>D377/(C377+D377)*100</f>
        <v>22.222222222222221</v>
      </c>
      <c r="E380" s="2" t="s">
        <v>171</v>
      </c>
      <c r="F380" s="12">
        <f>F377/SUM(F377:F379)*100</f>
        <v>41.935483870967744</v>
      </c>
      <c r="G380" s="38"/>
      <c r="H380" s="2" t="s">
        <v>170</v>
      </c>
      <c r="I380" s="6">
        <f>I377/(I377+J377)*100</f>
        <v>0</v>
      </c>
      <c r="J380" s="7">
        <f>J377/(I377+J377)*100</f>
        <v>100</v>
      </c>
      <c r="K380" s="2" t="s">
        <v>171</v>
      </c>
      <c r="L380" s="12">
        <f>L377/SUM(L377:L379)*100</f>
        <v>53.571428571428569</v>
      </c>
      <c r="M380" s="38"/>
      <c r="N380" s="2" t="s">
        <v>170</v>
      </c>
      <c r="O380" s="6">
        <f>O377/(O377+P377)*100</f>
        <v>0</v>
      </c>
      <c r="P380" s="7">
        <f>P377/(O377+P377)*100</f>
        <v>100</v>
      </c>
      <c r="Q380" s="2" t="s">
        <v>171</v>
      </c>
      <c r="R380" s="12">
        <f>R377/SUM(R377:R379)*100</f>
        <v>34.615384615384613</v>
      </c>
      <c r="S380" s="38"/>
      <c r="T380" s="2" t="s">
        <v>170</v>
      </c>
      <c r="U380" s="6">
        <f>U377/(U377+V377)*100</f>
        <v>84.615384615384613</v>
      </c>
      <c r="V380" s="7">
        <f>V377/(U377+V377)*100</f>
        <v>15.384615384615385</v>
      </c>
      <c r="W380" s="2" t="s">
        <v>171</v>
      </c>
      <c r="X380" s="12">
        <f>X377/SUM(X377:X379)*100</f>
        <v>45.714285714285715</v>
      </c>
    </row>
    <row r="381" spans="2:24" ht="15" customHeight="1" x14ac:dyDescent="0.25">
      <c r="B381" s="3" t="s">
        <v>172</v>
      </c>
      <c r="C381" s="8">
        <f>C378/(C378+D378)*100</f>
        <v>33.333333333333329</v>
      </c>
      <c r="D381" s="9">
        <f>D378/(C378+D378)*100</f>
        <v>66.666666666666657</v>
      </c>
      <c r="E381" s="3" t="s">
        <v>173</v>
      </c>
      <c r="F381" s="13">
        <f>F378/SUM(F377:F379)*100</f>
        <v>37.096774193548384</v>
      </c>
      <c r="G381" s="38"/>
      <c r="H381" s="3" t="s">
        <v>172</v>
      </c>
      <c r="I381" s="8">
        <f>I378/(I378+J378)*100</f>
        <v>33.333333333333329</v>
      </c>
      <c r="J381" s="9">
        <f>J378/(I378+J378)*100</f>
        <v>66.666666666666657</v>
      </c>
      <c r="K381" s="3" t="s">
        <v>173</v>
      </c>
      <c r="L381" s="13">
        <f>L378/SUM(L377:L379)*100</f>
        <v>21.428571428571427</v>
      </c>
      <c r="M381" s="38"/>
      <c r="N381" s="3" t="s">
        <v>172</v>
      </c>
      <c r="O381" s="8">
        <f>O378/(O378+P378)*100</f>
        <v>50</v>
      </c>
      <c r="P381" s="9">
        <f>P378/(O378+P378)*100</f>
        <v>50</v>
      </c>
      <c r="Q381" s="3" t="s">
        <v>173</v>
      </c>
      <c r="R381" s="13">
        <f>R378/SUM(R377:R379)*100</f>
        <v>53.846153846153847</v>
      </c>
      <c r="S381" s="38"/>
      <c r="T381" s="3" t="s">
        <v>172</v>
      </c>
      <c r="U381" s="8">
        <f>U378/(U378+V378)*100</f>
        <v>50</v>
      </c>
      <c r="V381" s="9">
        <f>V378/(U378+V378)*100</f>
        <v>50</v>
      </c>
      <c r="W381" s="3" t="s">
        <v>173</v>
      </c>
      <c r="X381" s="13">
        <f>X378/SUM(X377:X379)*100</f>
        <v>32.857142857142854</v>
      </c>
    </row>
    <row r="382" spans="2:24" ht="15" customHeight="1" x14ac:dyDescent="0.25">
      <c r="B382" s="4" t="s">
        <v>174</v>
      </c>
      <c r="C382" s="10">
        <f>C379/(C379+D379)*100</f>
        <v>28.571428571428569</v>
      </c>
      <c r="D382" s="11">
        <f>D379/(C379+D379)*100</f>
        <v>71.428571428571431</v>
      </c>
      <c r="E382" s="4" t="s">
        <v>175</v>
      </c>
      <c r="F382" s="14">
        <f>F379/SUM(F377:F379)*100</f>
        <v>20.967741935483872</v>
      </c>
      <c r="G382" s="38"/>
      <c r="H382" s="4" t="s">
        <v>174</v>
      </c>
      <c r="I382" s="10">
        <f>I379/(I379+J379)*100</f>
        <v>0</v>
      </c>
      <c r="J382" s="11">
        <f>J379/(I379+J379)*100</f>
        <v>100</v>
      </c>
      <c r="K382" s="4" t="s">
        <v>175</v>
      </c>
      <c r="L382" s="14">
        <f>L379/SUM(L377:L379)*100</f>
        <v>25</v>
      </c>
      <c r="M382" s="38"/>
      <c r="N382" s="4" t="s">
        <v>174</v>
      </c>
      <c r="O382" s="10">
        <f>O379/(O379+P379)*100</f>
        <v>0</v>
      </c>
      <c r="P382" s="11">
        <f>P379/(O379+P379)*100</f>
        <v>100</v>
      </c>
      <c r="Q382" s="4" t="s">
        <v>175</v>
      </c>
      <c r="R382" s="14">
        <f>R379/SUM(R377:R379)*100</f>
        <v>11.538461538461538</v>
      </c>
      <c r="S382" s="38"/>
      <c r="T382" s="4" t="s">
        <v>174</v>
      </c>
      <c r="U382" s="10">
        <f>U379/(U379+V379)*100</f>
        <v>80</v>
      </c>
      <c r="V382" s="11">
        <f>V379/(U379+V379)*100</f>
        <v>20</v>
      </c>
      <c r="W382" s="4" t="s">
        <v>175</v>
      </c>
      <c r="X382" s="14">
        <f>X379/SUM(X377:X379)*100</f>
        <v>21.428571428571427</v>
      </c>
    </row>
    <row r="383" spans="2:24" ht="15" customHeight="1" x14ac:dyDescent="0.25">
      <c r="B383" s="2" t="s">
        <v>176</v>
      </c>
      <c r="C383" s="40">
        <v>5</v>
      </c>
      <c r="D383" s="41"/>
      <c r="E383" s="2" t="s">
        <v>177</v>
      </c>
      <c r="F383" s="12">
        <f>SQRT(5+F377)/SQRT(5+F378)*((5+C377)/(5+D377))</f>
        <v>1.8037861056313753</v>
      </c>
      <c r="G383" s="38"/>
      <c r="H383" s="2" t="s">
        <v>176</v>
      </c>
      <c r="I383" s="40">
        <v>5</v>
      </c>
      <c r="J383" s="41"/>
      <c r="K383" s="2" t="s">
        <v>177</v>
      </c>
      <c r="L383" s="12">
        <f>SQRT(5+L377)/SQRT(5+L378)*((5+I377)/(5+J377))</f>
        <v>0.84274982807905263</v>
      </c>
      <c r="M383" s="38"/>
      <c r="N383" s="2" t="s">
        <v>176</v>
      </c>
      <c r="O383" s="40">
        <v>2</v>
      </c>
      <c r="P383" s="41"/>
      <c r="Q383" s="2" t="s">
        <v>177</v>
      </c>
      <c r="R383" s="12">
        <f>SQRT(5+R377)/SQRT(5+R378)*((5+O377)/(5+P377))</f>
        <v>0.47688615293275111</v>
      </c>
      <c r="S383" s="38"/>
      <c r="T383" s="2" t="s">
        <v>176</v>
      </c>
      <c r="U383" s="40">
        <v>7</v>
      </c>
      <c r="V383" s="41"/>
      <c r="W383" s="2" t="s">
        <v>177</v>
      </c>
      <c r="X383" s="12">
        <f>SQRT(5+X377)/SQRT(5+X378)*((5+U377)/(5+V377))</f>
        <v>2.6275064390907885</v>
      </c>
    </row>
    <row r="384" spans="2:24" ht="15" customHeight="1" x14ac:dyDescent="0.25">
      <c r="B384" s="3" t="s">
        <v>178</v>
      </c>
      <c r="C384" s="42">
        <v>4</v>
      </c>
      <c r="D384" s="43"/>
      <c r="E384" s="3" t="s">
        <v>179</v>
      </c>
      <c r="F384" s="13">
        <f>SQRT(5+F378)/SQRT(5+F379)*((5+C378)/(5+D378))</f>
        <v>0.97005932249694793</v>
      </c>
      <c r="G384" s="38"/>
      <c r="H384" s="3" t="s">
        <v>178</v>
      </c>
      <c r="I384" s="42">
        <v>0</v>
      </c>
      <c r="J384" s="43"/>
      <c r="K384" s="3" t="s">
        <v>179</v>
      </c>
      <c r="L384" s="13">
        <f>SQRT(5+L378)/SQRT(5+L379)*((5+I378)/(5+J378))</f>
        <v>0.82065180664828974</v>
      </c>
      <c r="M384" s="38"/>
      <c r="N384" s="3" t="s">
        <v>178</v>
      </c>
      <c r="O384" s="42">
        <v>4</v>
      </c>
      <c r="P384" s="43"/>
      <c r="Q384" s="3" t="s">
        <v>179</v>
      </c>
      <c r="R384" s="13">
        <f>SQRT(5+R378)/SQRT(5+R379)*((5+O378)/(5+P378))</f>
        <v>1.5411035007422442</v>
      </c>
      <c r="S384" s="38"/>
      <c r="T384" s="3" t="s">
        <v>178</v>
      </c>
      <c r="U384" s="42">
        <v>2</v>
      </c>
      <c r="V384" s="43"/>
      <c r="W384" s="3" t="s">
        <v>179</v>
      </c>
      <c r="X384" s="13">
        <f>SQRT(5+X378)/SQRT(5+X379)*((5+U378)/(5+V378))</f>
        <v>1.1832159566199232</v>
      </c>
    </row>
    <row r="385" spans="2:24" ht="15" customHeight="1" x14ac:dyDescent="0.25">
      <c r="B385" s="4" t="s">
        <v>180</v>
      </c>
      <c r="C385" s="44">
        <v>0</v>
      </c>
      <c r="D385" s="45"/>
      <c r="E385" s="4" t="s">
        <v>181</v>
      </c>
      <c r="F385" s="14">
        <f>SQRT(5+F379)/SQRT(5+F377)*((5+C379)/(5+D379))</f>
        <v>0.53340053340080007</v>
      </c>
      <c r="G385" s="38"/>
      <c r="H385" s="4" t="s">
        <v>180</v>
      </c>
      <c r="I385" s="44">
        <v>1</v>
      </c>
      <c r="J385" s="45"/>
      <c r="K385" s="4" t="s">
        <v>181</v>
      </c>
      <c r="L385" s="14">
        <f>SQRT(5+L379)/SQRT(5+L377)*((5+I379)/(5+J379))</f>
        <v>0.55328333517248807</v>
      </c>
      <c r="M385" s="38"/>
      <c r="N385" s="4" t="s">
        <v>180</v>
      </c>
      <c r="O385" s="44">
        <v>0</v>
      </c>
      <c r="P385" s="45"/>
      <c r="Q385" s="4" t="s">
        <v>181</v>
      </c>
      <c r="R385" s="14">
        <f>SQRT(5+R379)/SQRT(5+R377)*((5+O379)/(5+P379))</f>
        <v>0.62994078834871214</v>
      </c>
      <c r="S385" s="38"/>
      <c r="T385" s="4" t="s">
        <v>180</v>
      </c>
      <c r="U385" s="44">
        <v>2</v>
      </c>
      <c r="V385" s="45"/>
      <c r="W385" s="4" t="s">
        <v>181</v>
      </c>
      <c r="X385" s="14">
        <f>SQRT(5+X379)/SQRT(5+X377)*((5+U379)/(5+V379))</f>
        <v>1.1028219331407119</v>
      </c>
    </row>
    <row r="386" spans="2:24" ht="15" customHeight="1" x14ac:dyDescent="0.25">
      <c r="B386" s="2" t="s">
        <v>161</v>
      </c>
      <c r="C386" s="6">
        <f>(100*F383)/(1+F383)</f>
        <v>64.333941237831567</v>
      </c>
      <c r="D386" s="7">
        <f>100-C386</f>
        <v>35.666058762168433</v>
      </c>
      <c r="E386" s="2" t="s">
        <v>130</v>
      </c>
      <c r="F386" s="7">
        <f>(C386+D388)/2</f>
        <v>64.774237220753463</v>
      </c>
      <c r="G386" s="38"/>
      <c r="H386" s="2" t="s">
        <v>161</v>
      </c>
      <c r="I386" s="6">
        <f>(100*L383)/(1+L383)</f>
        <v>45.73327400375149</v>
      </c>
      <c r="J386" s="7">
        <f>100-I386</f>
        <v>54.26672599624851</v>
      </c>
      <c r="K386" s="2" t="s">
        <v>130</v>
      </c>
      <c r="L386" s="7">
        <f>(I386+J388)/2</f>
        <v>55.056514320328802</v>
      </c>
      <c r="M386" s="38"/>
      <c r="N386" s="2" t="s">
        <v>161</v>
      </c>
      <c r="O386" s="6">
        <f>(100*R383)/(1+R383)</f>
        <v>32.289973874138276</v>
      </c>
      <c r="P386" s="7">
        <f>100-O386</f>
        <v>67.710026125861731</v>
      </c>
      <c r="Q386" s="2" t="s">
        <v>130</v>
      </c>
      <c r="R386" s="7">
        <f>(O386+P388)/2</f>
        <v>46.820947902899583</v>
      </c>
      <c r="S386" s="38"/>
      <c r="T386" s="2" t="s">
        <v>161</v>
      </c>
      <c r="U386" s="6">
        <f>(100*X383)/(1+X383)</f>
        <v>72.432853895894297</v>
      </c>
      <c r="V386" s="7">
        <f>100-U386</f>
        <v>27.567146104105703</v>
      </c>
      <c r="W386" s="2" t="s">
        <v>130</v>
      </c>
      <c r="X386" s="7">
        <f>(U386+V388)/2</f>
        <v>59.993998986736713</v>
      </c>
    </row>
    <row r="387" spans="2:24" ht="15" customHeight="1" x14ac:dyDescent="0.25">
      <c r="B387" s="3" t="s">
        <v>162</v>
      </c>
      <c r="C387" s="8">
        <f>(100*F384)/(1+F384)</f>
        <v>49.240107209941684</v>
      </c>
      <c r="D387" s="9">
        <f t="shared" ref="D387:D388" si="100">100-C387</f>
        <v>50.759892790058316</v>
      </c>
      <c r="E387" s="3" t="s">
        <v>131</v>
      </c>
      <c r="F387" s="9">
        <f>(D386+C387)/2</f>
        <v>42.453082986055058</v>
      </c>
      <c r="G387" s="38"/>
      <c r="H387" s="3" t="s">
        <v>162</v>
      </c>
      <c r="I387" s="8">
        <f>(100*L384)/(1+L384)</f>
        <v>45.074615786038748</v>
      </c>
      <c r="J387" s="9">
        <f t="shared" ref="J387:J388" si="101">100-I387</f>
        <v>54.925384213961252</v>
      </c>
      <c r="K387" s="3" t="s">
        <v>131</v>
      </c>
      <c r="L387" s="9">
        <f>(J386+I387)/2</f>
        <v>49.670670891143629</v>
      </c>
      <c r="M387" s="38"/>
      <c r="N387" s="3" t="s">
        <v>162</v>
      </c>
      <c r="O387" s="8">
        <f>(100*R384)/(1+R384)</f>
        <v>60.647018127836787</v>
      </c>
      <c r="P387" s="9">
        <f t="shared" ref="P387:P388" si="102">100-O387</f>
        <v>39.352981872163213</v>
      </c>
      <c r="Q387" s="3" t="s">
        <v>131</v>
      </c>
      <c r="R387" s="9">
        <f>(P386+O387)/2</f>
        <v>64.178522126849259</v>
      </c>
      <c r="S387" s="38"/>
      <c r="T387" s="3" t="s">
        <v>162</v>
      </c>
      <c r="U387" s="8">
        <f>(100*X384)/(1+X384)</f>
        <v>54.196010845019195</v>
      </c>
      <c r="V387" s="9">
        <f t="shared" ref="V387:V388" si="103">100-U387</f>
        <v>45.803989154980805</v>
      </c>
      <c r="W387" s="3" t="s">
        <v>131</v>
      </c>
      <c r="X387" s="9">
        <f>(V386+U387)/2</f>
        <v>40.881578474562446</v>
      </c>
    </row>
    <row r="388" spans="2:24" ht="15" customHeight="1" x14ac:dyDescent="0.25">
      <c r="B388" s="4" t="s">
        <v>132</v>
      </c>
      <c r="C388" s="10">
        <f>(100*F385)/(1+F385)</f>
        <v>34.785466796324627</v>
      </c>
      <c r="D388" s="11">
        <f t="shared" si="100"/>
        <v>65.214533203675373</v>
      </c>
      <c r="E388" s="4" t="s">
        <v>133</v>
      </c>
      <c r="F388" s="11">
        <f>(D387+C388)/2</f>
        <v>42.772679793191472</v>
      </c>
      <c r="G388" s="38"/>
      <c r="H388" s="4" t="s">
        <v>132</v>
      </c>
      <c r="I388" s="10">
        <f>(100*L385)/(1+L385)</f>
        <v>35.620245363093879</v>
      </c>
      <c r="J388" s="11">
        <f t="shared" si="101"/>
        <v>64.379754636906114</v>
      </c>
      <c r="K388" s="4" t="s">
        <v>133</v>
      </c>
      <c r="L388" s="11">
        <f>(J387+I388)/2</f>
        <v>45.272814788527569</v>
      </c>
      <c r="M388" s="38"/>
      <c r="N388" s="4" t="s">
        <v>132</v>
      </c>
      <c r="O388" s="10">
        <f>(100*R385)/(1+R385)</f>
        <v>38.64807806833911</v>
      </c>
      <c r="P388" s="11">
        <f t="shared" si="102"/>
        <v>61.35192193166089</v>
      </c>
      <c r="Q388" s="4" t="s">
        <v>133</v>
      </c>
      <c r="R388" s="11">
        <f>(P387+O388)/2</f>
        <v>39.000529970251165</v>
      </c>
      <c r="S388" s="38"/>
      <c r="T388" s="4" t="s">
        <v>132</v>
      </c>
      <c r="U388" s="10">
        <f>(100*X385)/(1+X385)</f>
        <v>52.444855922420878</v>
      </c>
      <c r="V388" s="11">
        <f t="shared" si="103"/>
        <v>47.555144077579122</v>
      </c>
      <c r="W388" s="4" t="s">
        <v>133</v>
      </c>
      <c r="X388" s="11">
        <f>(V387+U388)/2</f>
        <v>49.124422538700841</v>
      </c>
    </row>
    <row r="389" spans="2:24" ht="15" customHeight="1" x14ac:dyDescent="0.25">
      <c r="B389" s="46" t="s">
        <v>134</v>
      </c>
      <c r="C389" s="49">
        <f>SUM(C377:D379, C383:C385)</f>
        <v>31</v>
      </c>
      <c r="D389" s="50"/>
      <c r="E389" s="5" t="s">
        <v>135</v>
      </c>
      <c r="F389" s="15">
        <f>SQRT(((50-D386)^2+(50-D387)^2+(50-D388)^2)/2)</f>
        <v>14.790559980401881</v>
      </c>
      <c r="G389" s="38"/>
      <c r="H389" s="46" t="s">
        <v>134</v>
      </c>
      <c r="I389" s="49">
        <f>SUM(I377:J379, I383:I385)</f>
        <v>14</v>
      </c>
      <c r="J389" s="50"/>
      <c r="K389" s="5" t="s">
        <v>135</v>
      </c>
      <c r="L389" s="15">
        <f>SQRT(((50-J386)^2+(50-J387)^2+(50-J388)^2)/2)</f>
        <v>11.163370991770909</v>
      </c>
      <c r="M389" s="38"/>
      <c r="N389" s="46" t="s">
        <v>134</v>
      </c>
      <c r="O389" s="49">
        <f>SUM(O377:P379, O383:O385)</f>
        <v>13</v>
      </c>
      <c r="P389" s="50"/>
      <c r="Q389" s="5" t="s">
        <v>135</v>
      </c>
      <c r="R389" s="15">
        <f>SQRT(((50-P386)^2+(50-P387)^2+(50-P388)^2)/2)</f>
        <v>16.671384944504666</v>
      </c>
      <c r="S389" s="38"/>
      <c r="T389" s="46" t="s">
        <v>134</v>
      </c>
      <c r="U389" s="49">
        <f>SUM(U377:V379, U383:U385)</f>
        <v>35</v>
      </c>
      <c r="V389" s="50"/>
      <c r="W389" s="5" t="s">
        <v>135</v>
      </c>
      <c r="X389" s="15">
        <f>SQRT(((50-V386)^2+(50-V387)^2+(50-V388)^2)/2)</f>
        <v>16.229860772777059</v>
      </c>
    </row>
    <row r="390" spans="2:24" ht="15" customHeight="1" x14ac:dyDescent="0.25">
      <c r="B390" s="47"/>
      <c r="C390" s="51"/>
      <c r="D390" s="52"/>
      <c r="E390" s="5" t="s">
        <v>136</v>
      </c>
      <c r="F390" s="15">
        <f>SQRT(((50-F386)^2+(50-F387)^2+(50-F388)^2)/2)</f>
        <v>12.795862597773771</v>
      </c>
      <c r="G390" s="38"/>
      <c r="H390" s="47"/>
      <c r="I390" s="51"/>
      <c r="J390" s="52"/>
      <c r="K390" s="5" t="s">
        <v>136</v>
      </c>
      <c r="L390" s="15">
        <f>SQRT(((50-L386)^2+(50-L387)^2+(50-L388)^2)/2)</f>
        <v>4.9001568728559102</v>
      </c>
      <c r="M390" s="38"/>
      <c r="N390" s="47"/>
      <c r="O390" s="51"/>
      <c r="P390" s="52"/>
      <c r="Q390" s="5" t="s">
        <v>136</v>
      </c>
      <c r="R390" s="15">
        <f>SQRT(((50-R386)^2+(50-R387)^2+(50-R388)^2)/2)</f>
        <v>12.886527904617585</v>
      </c>
      <c r="S390" s="38"/>
      <c r="T390" s="47"/>
      <c r="U390" s="51"/>
      <c r="V390" s="52"/>
      <c r="W390" s="5" t="s">
        <v>136</v>
      </c>
      <c r="X390" s="15">
        <f>SQRT(((50-X386)^2+(50-X387)^2+(50-X388)^2)/2)</f>
        <v>9.5862469912159174</v>
      </c>
    </row>
    <row r="391" spans="2:24" ht="15" customHeight="1" x14ac:dyDescent="0.25">
      <c r="B391" s="48"/>
      <c r="C391" s="53"/>
      <c r="D391" s="54"/>
      <c r="E391" s="5" t="s">
        <v>137</v>
      </c>
      <c r="F391" s="15">
        <f>SQRT(((2*F389^2)+(2*F390^2))/4)</f>
        <v>13.829222034427161</v>
      </c>
      <c r="G391" s="38"/>
      <c r="H391" s="48"/>
      <c r="I391" s="53"/>
      <c r="J391" s="54"/>
      <c r="K391" s="5" t="s">
        <v>137</v>
      </c>
      <c r="L391" s="15">
        <f>SQRT(((2*L389^2)+(2*L390^2))/4)</f>
        <v>8.6206841166611952</v>
      </c>
      <c r="M391" s="38"/>
      <c r="N391" s="48"/>
      <c r="O391" s="53"/>
      <c r="P391" s="54"/>
      <c r="Q391" s="5" t="s">
        <v>137</v>
      </c>
      <c r="R391" s="15">
        <f>SQRT(((2*R389^2)+(2*R390^2))/4)</f>
        <v>14.899625455096926</v>
      </c>
      <c r="S391" s="38"/>
      <c r="T391" s="48"/>
      <c r="U391" s="53"/>
      <c r="V391" s="54"/>
      <c r="W391" s="5" t="s">
        <v>137</v>
      </c>
      <c r="X391" s="15">
        <f>SQRT(((2*X389^2)+(2*X390^2))/4)</f>
        <v>13.328625437011945</v>
      </c>
    </row>
    <row r="393" spans="2:24" ht="15" customHeight="1" x14ac:dyDescent="0.25">
      <c r="B393" s="39" t="s">
        <v>441</v>
      </c>
      <c r="C393" s="39"/>
      <c r="D393" s="39"/>
      <c r="E393" s="39"/>
      <c r="F393" s="39"/>
      <c r="G393" s="38"/>
      <c r="H393" s="39" t="s">
        <v>444</v>
      </c>
      <c r="I393" s="39"/>
      <c r="J393" s="39"/>
      <c r="K393" s="39"/>
      <c r="L393" s="39"/>
      <c r="M393" s="38"/>
      <c r="N393" s="39" t="s">
        <v>445</v>
      </c>
      <c r="O393" s="39"/>
      <c r="P393" s="39"/>
      <c r="Q393" s="39"/>
      <c r="R393" s="39"/>
      <c r="S393" s="38"/>
      <c r="T393" s="39" t="s">
        <v>446</v>
      </c>
      <c r="U393" s="39"/>
      <c r="V393" s="39"/>
      <c r="W393" s="39"/>
      <c r="X393" s="39"/>
    </row>
    <row r="394" spans="2:24" ht="15" customHeight="1" x14ac:dyDescent="0.25">
      <c r="B394" s="2" t="s">
        <v>161</v>
      </c>
      <c r="C394" s="33">
        <v>1</v>
      </c>
      <c r="D394" s="34">
        <v>5</v>
      </c>
      <c r="E394" s="2" t="s">
        <v>167</v>
      </c>
      <c r="F394" s="16">
        <f>C394+D394+C396+D396+C400*2</f>
        <v>10</v>
      </c>
      <c r="G394" s="38"/>
      <c r="H394" s="2" t="s">
        <v>161</v>
      </c>
      <c r="I394" s="33">
        <v>13</v>
      </c>
      <c r="J394" s="34">
        <v>1</v>
      </c>
      <c r="K394" s="2" t="s">
        <v>167</v>
      </c>
      <c r="L394" s="16">
        <f>I394+J394+I396+J396+I400*2</f>
        <v>17</v>
      </c>
      <c r="M394" s="38"/>
      <c r="N394" s="2" t="s">
        <v>161</v>
      </c>
      <c r="O394" s="33">
        <v>1</v>
      </c>
      <c r="P394" s="34">
        <v>1</v>
      </c>
      <c r="Q394" s="2" t="s">
        <v>167</v>
      </c>
      <c r="R394" s="16">
        <f>O394+P394+O396+P396+O400*2</f>
        <v>6</v>
      </c>
      <c r="S394" s="38"/>
      <c r="T394" s="2" t="s">
        <v>161</v>
      </c>
      <c r="U394" s="33">
        <v>4</v>
      </c>
      <c r="V394" s="34">
        <v>8</v>
      </c>
      <c r="W394" s="2" t="s">
        <v>167</v>
      </c>
      <c r="X394" s="16">
        <f>U394+V394+U396+V396+U400*2</f>
        <v>24</v>
      </c>
    </row>
    <row r="395" spans="2:24" ht="15" customHeight="1" x14ac:dyDescent="0.25">
      <c r="B395" s="3" t="s">
        <v>162</v>
      </c>
      <c r="C395" s="35">
        <v>3</v>
      </c>
      <c r="D395" s="36">
        <v>1</v>
      </c>
      <c r="E395" s="3" t="s">
        <v>168</v>
      </c>
      <c r="F395" s="17">
        <f>SUM(C394:D395)+C401*2</f>
        <v>46</v>
      </c>
      <c r="G395" s="38"/>
      <c r="H395" s="3" t="s">
        <v>162</v>
      </c>
      <c r="I395" s="35">
        <v>0</v>
      </c>
      <c r="J395" s="36">
        <v>1</v>
      </c>
      <c r="K395" s="3" t="s">
        <v>168</v>
      </c>
      <c r="L395" s="17">
        <f>SUM(I394:J395)+I401*2</f>
        <v>15</v>
      </c>
      <c r="M395" s="38"/>
      <c r="N395" s="3" t="s">
        <v>162</v>
      </c>
      <c r="O395" s="35">
        <v>2</v>
      </c>
      <c r="P395" s="36">
        <v>1</v>
      </c>
      <c r="Q395" s="3" t="s">
        <v>168</v>
      </c>
      <c r="R395" s="17">
        <f>SUM(O394:P395)+O401*2</f>
        <v>11</v>
      </c>
      <c r="S395" s="38"/>
      <c r="T395" s="3" t="s">
        <v>162</v>
      </c>
      <c r="U395" s="35">
        <v>3</v>
      </c>
      <c r="V395" s="36">
        <v>7</v>
      </c>
      <c r="W395" s="3" t="s">
        <v>168</v>
      </c>
      <c r="X395" s="17">
        <f>SUM(U394:V395)+U401*2</f>
        <v>34</v>
      </c>
    </row>
    <row r="396" spans="2:24" ht="15" customHeight="1" x14ac:dyDescent="0.25">
      <c r="B396" s="4" t="s">
        <v>132</v>
      </c>
      <c r="C396" s="31">
        <v>2</v>
      </c>
      <c r="D396" s="32">
        <v>0</v>
      </c>
      <c r="E396" s="4" t="s">
        <v>169</v>
      </c>
      <c r="F396" s="18">
        <f>SUM(C395:D396)+C402*2</f>
        <v>6</v>
      </c>
      <c r="G396" s="38"/>
      <c r="H396" s="4" t="s">
        <v>132</v>
      </c>
      <c r="I396" s="31">
        <v>0</v>
      </c>
      <c r="J396" s="32">
        <v>1</v>
      </c>
      <c r="K396" s="4" t="s">
        <v>169</v>
      </c>
      <c r="L396" s="18">
        <f>SUM(I395:J396)+I402*2</f>
        <v>2</v>
      </c>
      <c r="M396" s="38"/>
      <c r="N396" s="4" t="s">
        <v>132</v>
      </c>
      <c r="O396" s="31">
        <v>0</v>
      </c>
      <c r="P396" s="32">
        <v>0</v>
      </c>
      <c r="Q396" s="4" t="s">
        <v>169</v>
      </c>
      <c r="R396" s="18">
        <f>SUM(O395:P396)+O402*2</f>
        <v>7</v>
      </c>
      <c r="S396" s="38"/>
      <c r="T396" s="4" t="s">
        <v>132</v>
      </c>
      <c r="U396" s="31">
        <v>2</v>
      </c>
      <c r="V396" s="32">
        <v>6</v>
      </c>
      <c r="W396" s="4" t="s">
        <v>169</v>
      </c>
      <c r="X396" s="18">
        <f>SUM(U395:V396)+U402*2</f>
        <v>20</v>
      </c>
    </row>
    <row r="397" spans="2:24" ht="15" customHeight="1" x14ac:dyDescent="0.25">
      <c r="B397" s="2" t="s">
        <v>170</v>
      </c>
      <c r="C397" s="6">
        <f>C394/(C394+D394)*100</f>
        <v>16.666666666666664</v>
      </c>
      <c r="D397" s="7">
        <f>D394/(C394+D394)*100</f>
        <v>83.333333333333343</v>
      </c>
      <c r="E397" s="2" t="s">
        <v>171</v>
      </c>
      <c r="F397" s="12">
        <f>F394/SUM(F394:F396)*100</f>
        <v>16.129032258064516</v>
      </c>
      <c r="G397" s="38"/>
      <c r="H397" s="2" t="s">
        <v>170</v>
      </c>
      <c r="I397" s="6">
        <f>I394/(I394+J394)*100</f>
        <v>92.857142857142861</v>
      </c>
      <c r="J397" s="7">
        <f>J394/(I394+J394)*100</f>
        <v>7.1428571428571423</v>
      </c>
      <c r="K397" s="2" t="s">
        <v>171</v>
      </c>
      <c r="L397" s="12">
        <f>L394/SUM(L394:L396)*100</f>
        <v>50</v>
      </c>
      <c r="M397" s="38"/>
      <c r="N397" s="2" t="s">
        <v>170</v>
      </c>
      <c r="O397" s="6">
        <f>O394/(O394+P394)*100</f>
        <v>50</v>
      </c>
      <c r="P397" s="7">
        <f>P394/(O394+P394)*100</f>
        <v>50</v>
      </c>
      <c r="Q397" s="2" t="s">
        <v>171</v>
      </c>
      <c r="R397" s="12">
        <f>R394/SUM(R394:R396)*100</f>
        <v>25</v>
      </c>
      <c r="S397" s="38"/>
      <c r="T397" s="2" t="s">
        <v>170</v>
      </c>
      <c r="U397" s="6">
        <f>U394/(U394+V394)*100</f>
        <v>33.333333333333329</v>
      </c>
      <c r="V397" s="7">
        <f>V394/(U394+V394)*100</f>
        <v>66.666666666666657</v>
      </c>
      <c r="W397" s="2" t="s">
        <v>171</v>
      </c>
      <c r="X397" s="12">
        <f>X394/SUM(X394:X396)*100</f>
        <v>30.76923076923077</v>
      </c>
    </row>
    <row r="398" spans="2:24" ht="15" customHeight="1" x14ac:dyDescent="0.25">
      <c r="B398" s="3" t="s">
        <v>172</v>
      </c>
      <c r="C398" s="8">
        <f>C395/(C395+D395)*100</f>
        <v>75</v>
      </c>
      <c r="D398" s="9">
        <f>D395/(C395+D395)*100</f>
        <v>25</v>
      </c>
      <c r="E398" s="3" t="s">
        <v>173</v>
      </c>
      <c r="F398" s="13">
        <f>F395/SUM(F394:F396)*100</f>
        <v>74.193548387096769</v>
      </c>
      <c r="G398" s="38"/>
      <c r="H398" s="3" t="s">
        <v>172</v>
      </c>
      <c r="I398" s="8">
        <f>I395/(I395+J395)*100</f>
        <v>0</v>
      </c>
      <c r="J398" s="9">
        <f>J395/(I395+J395)*100</f>
        <v>100</v>
      </c>
      <c r="K398" s="3" t="s">
        <v>173</v>
      </c>
      <c r="L398" s="13">
        <f>L395/SUM(L394:L396)*100</f>
        <v>44.117647058823529</v>
      </c>
      <c r="M398" s="38"/>
      <c r="N398" s="3" t="s">
        <v>172</v>
      </c>
      <c r="O398" s="8">
        <f>O395/(O395+P395)*100</f>
        <v>66.666666666666657</v>
      </c>
      <c r="P398" s="9">
        <f>P395/(O395+P395)*100</f>
        <v>33.333333333333329</v>
      </c>
      <c r="Q398" s="3" t="s">
        <v>173</v>
      </c>
      <c r="R398" s="13">
        <f>R395/SUM(R394:R396)*100</f>
        <v>45.833333333333329</v>
      </c>
      <c r="S398" s="38"/>
      <c r="T398" s="3" t="s">
        <v>172</v>
      </c>
      <c r="U398" s="8">
        <f>U395/(U395+V395)*100</f>
        <v>30</v>
      </c>
      <c r="V398" s="9">
        <f>V395/(U395+V395)*100</f>
        <v>70</v>
      </c>
      <c r="W398" s="3" t="s">
        <v>173</v>
      </c>
      <c r="X398" s="13">
        <f>X395/SUM(X394:X396)*100</f>
        <v>43.589743589743591</v>
      </c>
    </row>
    <row r="399" spans="2:24" ht="15" customHeight="1" x14ac:dyDescent="0.25">
      <c r="B399" s="4" t="s">
        <v>174</v>
      </c>
      <c r="C399" s="10">
        <f>C396/(C396+D396)*100</f>
        <v>100</v>
      </c>
      <c r="D399" s="11">
        <f>D396/(C396+D396)*100</f>
        <v>0</v>
      </c>
      <c r="E399" s="4" t="s">
        <v>175</v>
      </c>
      <c r="F399" s="14">
        <f>F396/SUM(F394:F396)*100</f>
        <v>9.67741935483871</v>
      </c>
      <c r="G399" s="38"/>
      <c r="H399" s="4" t="s">
        <v>174</v>
      </c>
      <c r="I399" s="10">
        <f>I396/(I396+J396)*100</f>
        <v>0</v>
      </c>
      <c r="J399" s="11">
        <f>J396/(I396+J396)*100</f>
        <v>100</v>
      </c>
      <c r="K399" s="4" t="s">
        <v>175</v>
      </c>
      <c r="L399" s="14">
        <f>L396/SUM(L394:L396)*100</f>
        <v>5.8823529411764701</v>
      </c>
      <c r="M399" s="38"/>
      <c r="N399" s="4" t="s">
        <v>174</v>
      </c>
      <c r="O399" s="10" t="e">
        <f>O396/(O396+P396)*100</f>
        <v>#DIV/0!</v>
      </c>
      <c r="P399" s="11" t="e">
        <f>P396/(O396+P396)*100</f>
        <v>#DIV/0!</v>
      </c>
      <c r="Q399" s="4" t="s">
        <v>175</v>
      </c>
      <c r="R399" s="14">
        <f>R396/SUM(R394:R396)*100</f>
        <v>29.166666666666668</v>
      </c>
      <c r="S399" s="38"/>
      <c r="T399" s="4" t="s">
        <v>174</v>
      </c>
      <c r="U399" s="10">
        <f>U396/(U396+V396)*100</f>
        <v>25</v>
      </c>
      <c r="V399" s="11">
        <f>V396/(U396+V396)*100</f>
        <v>75</v>
      </c>
      <c r="W399" s="4" t="s">
        <v>175</v>
      </c>
      <c r="X399" s="14">
        <f>X396/SUM(X394:X396)*100</f>
        <v>25.641025641025639</v>
      </c>
    </row>
    <row r="400" spans="2:24" ht="15" customHeight="1" x14ac:dyDescent="0.25">
      <c r="B400" s="2" t="s">
        <v>176</v>
      </c>
      <c r="C400" s="40">
        <v>1</v>
      </c>
      <c r="D400" s="41"/>
      <c r="E400" s="2" t="s">
        <v>177</v>
      </c>
      <c r="F400" s="12">
        <f>SQRT(5+F394)/SQRT(5+F395)*((5+C394)/(5+D394))</f>
        <v>0.32539568672798425</v>
      </c>
      <c r="G400" s="38"/>
      <c r="H400" s="2" t="s">
        <v>176</v>
      </c>
      <c r="I400" s="40">
        <v>1</v>
      </c>
      <c r="J400" s="41"/>
      <c r="K400" s="2" t="s">
        <v>177</v>
      </c>
      <c r="L400" s="12">
        <f>SQRT(5+L394)/SQRT(5+L395)*((5+I394)/(5+J394))</f>
        <v>3.1464265445104549</v>
      </c>
      <c r="M400" s="38"/>
      <c r="N400" s="2" t="s">
        <v>176</v>
      </c>
      <c r="O400" s="40">
        <v>2</v>
      </c>
      <c r="P400" s="41"/>
      <c r="Q400" s="2" t="s">
        <v>177</v>
      </c>
      <c r="R400" s="12">
        <f>SQRT(5+R394)/SQRT(5+R395)*((5+O394)/(5+P394))</f>
        <v>0.82915619758884995</v>
      </c>
      <c r="S400" s="38"/>
      <c r="T400" s="2" t="s">
        <v>176</v>
      </c>
      <c r="U400" s="40">
        <v>2</v>
      </c>
      <c r="V400" s="41"/>
      <c r="W400" s="2" t="s">
        <v>177</v>
      </c>
      <c r="X400" s="12">
        <f>SQRT(5+X394)/SQRT(5+X395)*((5+U394)/(5+V394))</f>
        <v>0.59698834511716814</v>
      </c>
    </row>
    <row r="401" spans="2:24" ht="15" customHeight="1" x14ac:dyDescent="0.25">
      <c r="B401" s="3" t="s">
        <v>178</v>
      </c>
      <c r="C401" s="42">
        <v>18</v>
      </c>
      <c r="D401" s="43"/>
      <c r="E401" s="3" t="s">
        <v>179</v>
      </c>
      <c r="F401" s="13">
        <f>SQRT(5+F395)/SQRT(5+F396)*((5+C395)/(5+D395))</f>
        <v>2.8709622502610941</v>
      </c>
      <c r="G401" s="38"/>
      <c r="H401" s="3" t="s">
        <v>178</v>
      </c>
      <c r="I401" s="42">
        <v>0</v>
      </c>
      <c r="J401" s="43"/>
      <c r="K401" s="3" t="s">
        <v>179</v>
      </c>
      <c r="L401" s="13">
        <f>SQRT(5+L395)/SQRT(5+L396)*((5+I395)/(5+J395))</f>
        <v>1.4085904245475276</v>
      </c>
      <c r="M401" s="38"/>
      <c r="N401" s="3" t="s">
        <v>178</v>
      </c>
      <c r="O401" s="42">
        <v>3</v>
      </c>
      <c r="P401" s="43"/>
      <c r="Q401" s="3" t="s">
        <v>179</v>
      </c>
      <c r="R401" s="13">
        <f>SQRT(5+R395)/SQRT(5+R396)*((5+O395)/(5+P395))</f>
        <v>1.347150628109127</v>
      </c>
      <c r="S401" s="38"/>
      <c r="T401" s="3" t="s">
        <v>178</v>
      </c>
      <c r="U401" s="42">
        <v>6</v>
      </c>
      <c r="V401" s="43"/>
      <c r="W401" s="3" t="s">
        <v>179</v>
      </c>
      <c r="X401" s="13">
        <f>SQRT(5+X395)/SQRT(5+X396)*((5+U395)/(5+V395))</f>
        <v>0.83266639978645307</v>
      </c>
    </row>
    <row r="402" spans="2:24" ht="15" customHeight="1" x14ac:dyDescent="0.25">
      <c r="B402" s="4" t="s">
        <v>180</v>
      </c>
      <c r="C402" s="44">
        <v>0</v>
      </c>
      <c r="D402" s="45"/>
      <c r="E402" s="4" t="s">
        <v>181</v>
      </c>
      <c r="F402" s="14">
        <f>SQRT(5+F396)/SQRT(5+F394)*((5+C396)/(5+D396))</f>
        <v>1.1988883740087453</v>
      </c>
      <c r="G402" s="38"/>
      <c r="H402" s="4" t="s">
        <v>180</v>
      </c>
      <c r="I402" s="44">
        <v>0</v>
      </c>
      <c r="J402" s="45"/>
      <c r="K402" s="4" t="s">
        <v>181</v>
      </c>
      <c r="L402" s="14">
        <f>SQRT(5+L396)/SQRT(5+L394)*((5+I396)/(5+J396))</f>
        <v>0.47006339568147187</v>
      </c>
      <c r="M402" s="38"/>
      <c r="N402" s="4" t="s">
        <v>180</v>
      </c>
      <c r="O402" s="44">
        <v>2</v>
      </c>
      <c r="P402" s="45"/>
      <c r="Q402" s="4" t="s">
        <v>181</v>
      </c>
      <c r="R402" s="14">
        <f>SQRT(5+R396)/SQRT(5+R394)*((5+O396)/(5+P396))</f>
        <v>1.044465935734187</v>
      </c>
      <c r="S402" s="38"/>
      <c r="T402" s="4" t="s">
        <v>180</v>
      </c>
      <c r="U402" s="44">
        <v>1</v>
      </c>
      <c r="V402" s="45"/>
      <c r="W402" s="4" t="s">
        <v>181</v>
      </c>
      <c r="X402" s="14">
        <f>SQRT(5+X396)/SQRT(5+X394)*((5+U396)/(5+V396))</f>
        <v>0.59084880329061962</v>
      </c>
    </row>
    <row r="403" spans="2:24" ht="15" customHeight="1" x14ac:dyDescent="0.25">
      <c r="B403" s="2" t="s">
        <v>161</v>
      </c>
      <c r="C403" s="6">
        <f>(100*F400)/(1+F400)</f>
        <v>24.550833384050872</v>
      </c>
      <c r="D403" s="7">
        <f>100-C403</f>
        <v>75.449166615949125</v>
      </c>
      <c r="E403" s="2" t="s">
        <v>130</v>
      </c>
      <c r="F403" s="7">
        <f>(C403+D405)/2</f>
        <v>35.014178964366749</v>
      </c>
      <c r="G403" s="38"/>
      <c r="H403" s="2" t="s">
        <v>161</v>
      </c>
      <c r="I403" s="6">
        <f>(100*L400)/(1+L400)</f>
        <v>75.882847814489281</v>
      </c>
      <c r="J403" s="7">
        <f>100-I403</f>
        <v>24.117152185510719</v>
      </c>
      <c r="K403" s="2" t="s">
        <v>130</v>
      </c>
      <c r="L403" s="7">
        <f>(I403+J405)/2</f>
        <v>71.953562531253908</v>
      </c>
      <c r="M403" s="38"/>
      <c r="N403" s="2" t="s">
        <v>161</v>
      </c>
      <c r="O403" s="6">
        <f>(100*R400)/(1+R400)</f>
        <v>45.329983228431992</v>
      </c>
      <c r="P403" s="7">
        <f>100-O403</f>
        <v>54.670016771568008</v>
      </c>
      <c r="Q403" s="2" t="s">
        <v>130</v>
      </c>
      <c r="R403" s="7">
        <f>(O403+P405)/2</f>
        <v>47.121256268018861</v>
      </c>
      <c r="S403" s="38"/>
      <c r="T403" s="2" t="s">
        <v>161</v>
      </c>
      <c r="U403" s="6">
        <f>(100*X400)/(1+X400)</f>
        <v>37.382135376408655</v>
      </c>
      <c r="V403" s="7">
        <f>100-U403</f>
        <v>62.617864623591345</v>
      </c>
      <c r="W403" s="2" t="s">
        <v>130</v>
      </c>
      <c r="X403" s="7">
        <f>(U403+V405)/2</f>
        <v>50.120830149964746</v>
      </c>
    </row>
    <row r="404" spans="2:24" ht="15" customHeight="1" x14ac:dyDescent="0.25">
      <c r="B404" s="3" t="s">
        <v>162</v>
      </c>
      <c r="C404" s="8">
        <f>(100*F401)/(1+F401)</f>
        <v>74.166630017315455</v>
      </c>
      <c r="D404" s="9">
        <f t="shared" ref="D404:D405" si="104">100-C404</f>
        <v>25.833369982684545</v>
      </c>
      <c r="E404" s="3" t="s">
        <v>131</v>
      </c>
      <c r="F404" s="9">
        <f>(D403+C404)/2</f>
        <v>74.80789831663229</v>
      </c>
      <c r="G404" s="38"/>
      <c r="H404" s="3" t="s">
        <v>162</v>
      </c>
      <c r="I404" s="8">
        <f>(100*L401)/(1+L401)</f>
        <v>58.481940731460902</v>
      </c>
      <c r="J404" s="9">
        <f t="shared" ref="J404:J405" si="105">100-I404</f>
        <v>41.518059268539098</v>
      </c>
      <c r="K404" s="3" t="s">
        <v>131</v>
      </c>
      <c r="L404" s="9">
        <f>(J403+I404)/2</f>
        <v>41.299546458485807</v>
      </c>
      <c r="M404" s="38"/>
      <c r="N404" s="3" t="s">
        <v>162</v>
      </c>
      <c r="O404" s="8">
        <f>(100*R401)/(1+R401)</f>
        <v>57.395150186607175</v>
      </c>
      <c r="P404" s="9">
        <f t="shared" ref="P404:P405" si="106">100-O404</f>
        <v>42.604849813392825</v>
      </c>
      <c r="Q404" s="3" t="s">
        <v>131</v>
      </c>
      <c r="R404" s="9">
        <f>(P403+O404)/2</f>
        <v>56.032583479087592</v>
      </c>
      <c r="S404" s="38"/>
      <c r="T404" s="3" t="s">
        <v>162</v>
      </c>
      <c r="U404" s="8">
        <f>(100*X401)/(1+X401)</f>
        <v>45.434695582539049</v>
      </c>
      <c r="V404" s="9">
        <f t="shared" ref="V404:V405" si="107">100-U404</f>
        <v>54.565304417460951</v>
      </c>
      <c r="W404" s="3" t="s">
        <v>131</v>
      </c>
      <c r="X404" s="9">
        <f>(V403+U404)/2</f>
        <v>54.026280103065197</v>
      </c>
    </row>
    <row r="405" spans="2:24" ht="15" customHeight="1" x14ac:dyDescent="0.25">
      <c r="B405" s="4" t="s">
        <v>132</v>
      </c>
      <c r="C405" s="10">
        <f>(100*F402)/(1+F402)</f>
        <v>54.52247545531737</v>
      </c>
      <c r="D405" s="11">
        <f t="shared" si="104"/>
        <v>45.47752454468263</v>
      </c>
      <c r="E405" s="4" t="s">
        <v>133</v>
      </c>
      <c r="F405" s="11">
        <f>(D404+C405)/2</f>
        <v>40.177922719000961</v>
      </c>
      <c r="G405" s="38"/>
      <c r="H405" s="4" t="s">
        <v>132</v>
      </c>
      <c r="I405" s="10">
        <f>(100*L402)/(1+L402)</f>
        <v>31.975722751981476</v>
      </c>
      <c r="J405" s="11">
        <f t="shared" si="105"/>
        <v>68.024277248018521</v>
      </c>
      <c r="K405" s="4" t="s">
        <v>133</v>
      </c>
      <c r="L405" s="11">
        <f>(J404+I405)/2</f>
        <v>36.746891010260285</v>
      </c>
      <c r="M405" s="38"/>
      <c r="N405" s="4" t="s">
        <v>132</v>
      </c>
      <c r="O405" s="10">
        <f>(100*R402)/(1+R402)</f>
        <v>51.08747069239427</v>
      </c>
      <c r="P405" s="11">
        <f t="shared" si="106"/>
        <v>48.91252930760573</v>
      </c>
      <c r="Q405" s="4" t="s">
        <v>133</v>
      </c>
      <c r="R405" s="11">
        <f>(P404+O405)/2</f>
        <v>46.846160252893547</v>
      </c>
      <c r="S405" s="38"/>
      <c r="T405" s="4" t="s">
        <v>132</v>
      </c>
      <c r="U405" s="10">
        <f>(100*X402)/(1+X402)</f>
        <v>37.140475076479163</v>
      </c>
      <c r="V405" s="11">
        <f t="shared" si="107"/>
        <v>62.859524923520837</v>
      </c>
      <c r="W405" s="4" t="s">
        <v>133</v>
      </c>
      <c r="X405" s="11">
        <f>(V404+U405)/2</f>
        <v>45.852889746970057</v>
      </c>
    </row>
    <row r="406" spans="2:24" ht="15" customHeight="1" x14ac:dyDescent="0.25">
      <c r="B406" s="46" t="s">
        <v>134</v>
      </c>
      <c r="C406" s="49">
        <f>SUM(C394:D396, C400:C402)</f>
        <v>31</v>
      </c>
      <c r="D406" s="50"/>
      <c r="E406" s="5" t="s">
        <v>135</v>
      </c>
      <c r="F406" s="15">
        <f>SQRT(((50-D403)^2+(50-D404)^2+(50-D405)^2)/2)</f>
        <v>25.021379579112939</v>
      </c>
      <c r="G406" s="38"/>
      <c r="H406" s="46" t="s">
        <v>134</v>
      </c>
      <c r="I406" s="49">
        <f>SUM(I394:J396, I400:I402)</f>
        <v>17</v>
      </c>
      <c r="J406" s="50"/>
      <c r="K406" s="5" t="s">
        <v>135</v>
      </c>
      <c r="L406" s="15">
        <f>SQRT(((50-J403)^2+(50-J404)^2+(50-J405)^2)/2)</f>
        <v>23.094801361707642</v>
      </c>
      <c r="M406" s="38"/>
      <c r="N406" s="46" t="s">
        <v>134</v>
      </c>
      <c r="O406" s="49">
        <f>SUM(O394:P396, O400:O402)</f>
        <v>12</v>
      </c>
      <c r="P406" s="50"/>
      <c r="Q406" s="5" t="s">
        <v>135</v>
      </c>
      <c r="R406" s="15">
        <f>SQRT(((50-P403)^2+(50-P404)^2+(50-P405)^2)/2)</f>
        <v>6.2321703858294457</v>
      </c>
      <c r="S406" s="38"/>
      <c r="T406" s="46" t="s">
        <v>134</v>
      </c>
      <c r="U406" s="49">
        <f>SUM(U394:V396, U400:U402)</f>
        <v>39</v>
      </c>
      <c r="V406" s="50"/>
      <c r="W406" s="5" t="s">
        <v>135</v>
      </c>
      <c r="X406" s="15">
        <f>SQRT(((50-V403)^2+(50-V404)^2+(50-V405)^2)/2)</f>
        <v>13.141915639320242</v>
      </c>
    </row>
    <row r="407" spans="2:24" ht="15" customHeight="1" x14ac:dyDescent="0.25">
      <c r="B407" s="47"/>
      <c r="C407" s="51"/>
      <c r="D407" s="52"/>
      <c r="E407" s="5" t="s">
        <v>136</v>
      </c>
      <c r="F407" s="15">
        <f>SQRT(((50-F403)^2+(50-F404)^2+(50-F405)^2)/2)</f>
        <v>21.638852246761065</v>
      </c>
      <c r="G407" s="38"/>
      <c r="H407" s="47"/>
      <c r="I407" s="51"/>
      <c r="J407" s="52"/>
      <c r="K407" s="5" t="s">
        <v>136</v>
      </c>
      <c r="L407" s="15">
        <f>SQRT(((50-L403)^2+(50-L404)^2+(50-L405)^2)/2)</f>
        <v>19.14812911925917</v>
      </c>
      <c r="M407" s="38"/>
      <c r="N407" s="47"/>
      <c r="O407" s="51"/>
      <c r="P407" s="52"/>
      <c r="Q407" s="5" t="s">
        <v>136</v>
      </c>
      <c r="R407" s="15">
        <f>SQRT(((50-R403)^2+(50-R404)^2+(50-R405)^2)/2)</f>
        <v>5.2261809219070159</v>
      </c>
      <c r="S407" s="38"/>
      <c r="T407" s="47"/>
      <c r="U407" s="51"/>
      <c r="V407" s="52"/>
      <c r="W407" s="5" t="s">
        <v>136</v>
      </c>
      <c r="X407" s="15">
        <f>SQRT(((50-X403)^2+(50-X404)^2+(50-X405)^2)/2)</f>
        <v>4.0880346649866652</v>
      </c>
    </row>
    <row r="408" spans="2:24" ht="15" customHeight="1" x14ac:dyDescent="0.25">
      <c r="B408" s="48"/>
      <c r="C408" s="53"/>
      <c r="D408" s="54"/>
      <c r="E408" s="5" t="s">
        <v>137</v>
      </c>
      <c r="F408" s="15">
        <f>SQRT(((2*F406^2)+(2*F407^2))/4)</f>
        <v>23.391337740702287</v>
      </c>
      <c r="G408" s="38"/>
      <c r="H408" s="48"/>
      <c r="I408" s="53"/>
      <c r="J408" s="54"/>
      <c r="K408" s="5" t="s">
        <v>137</v>
      </c>
      <c r="L408" s="15">
        <f>SQRT(((2*L406^2)+(2*L407^2))/4)</f>
        <v>21.213447370766428</v>
      </c>
      <c r="M408" s="38"/>
      <c r="N408" s="48"/>
      <c r="O408" s="53"/>
      <c r="P408" s="54"/>
      <c r="Q408" s="5" t="s">
        <v>137</v>
      </c>
      <c r="R408" s="15">
        <f>SQRT(((2*R406^2)+(2*R407^2))/4)</f>
        <v>5.7512135565684925</v>
      </c>
      <c r="S408" s="38"/>
      <c r="T408" s="48"/>
      <c r="U408" s="53"/>
      <c r="V408" s="54"/>
      <c r="W408" s="5" t="s">
        <v>137</v>
      </c>
      <c r="X408" s="15">
        <f>SQRT(((2*X406^2)+(2*X407^2))/4)</f>
        <v>9.7319569998316009</v>
      </c>
    </row>
    <row r="410" spans="2:24" ht="15" customHeight="1" x14ac:dyDescent="0.25">
      <c r="B410" s="39" t="s">
        <v>457</v>
      </c>
      <c r="C410" s="39"/>
      <c r="D410" s="39"/>
      <c r="E410" s="39"/>
      <c r="F410" s="39"/>
      <c r="G410" s="38"/>
      <c r="H410" s="39" t="s">
        <v>458</v>
      </c>
      <c r="I410" s="39"/>
      <c r="J410" s="39"/>
      <c r="K410" s="39"/>
      <c r="L410" s="39"/>
      <c r="M410" s="38"/>
      <c r="N410" s="39" t="s">
        <v>462</v>
      </c>
      <c r="O410" s="39"/>
      <c r="P410" s="39"/>
      <c r="Q410" s="39"/>
      <c r="R410" s="39"/>
      <c r="S410" s="38"/>
      <c r="T410" s="39" t="s">
        <v>469</v>
      </c>
      <c r="U410" s="39"/>
      <c r="V410" s="39"/>
      <c r="W410" s="39"/>
      <c r="X410" s="39"/>
    </row>
    <row r="411" spans="2:24" ht="15" customHeight="1" x14ac:dyDescent="0.25">
      <c r="B411" s="2" t="s">
        <v>161</v>
      </c>
      <c r="C411" s="33">
        <v>6</v>
      </c>
      <c r="D411" s="34">
        <v>1</v>
      </c>
      <c r="E411" s="2" t="s">
        <v>167</v>
      </c>
      <c r="F411" s="16">
        <f>C411+D411+C413+D413+C417*2</f>
        <v>14</v>
      </c>
      <c r="G411" s="38"/>
      <c r="H411" s="2" t="s">
        <v>161</v>
      </c>
      <c r="I411" s="33">
        <v>6</v>
      </c>
      <c r="J411" s="34">
        <v>4</v>
      </c>
      <c r="K411" s="2" t="s">
        <v>167</v>
      </c>
      <c r="L411" s="16">
        <f>I411+J411+I413+J413+I417*2</f>
        <v>23</v>
      </c>
      <c r="M411" s="38"/>
      <c r="N411" s="2" t="s">
        <v>161</v>
      </c>
      <c r="O411" s="33">
        <v>3</v>
      </c>
      <c r="P411" s="34">
        <v>0</v>
      </c>
      <c r="Q411" s="2" t="s">
        <v>167</v>
      </c>
      <c r="R411" s="16">
        <f>O411+P411+O413+P413+O417*2</f>
        <v>12</v>
      </c>
      <c r="S411" s="38"/>
      <c r="T411" s="2" t="s">
        <v>161</v>
      </c>
      <c r="U411" s="33">
        <v>1</v>
      </c>
      <c r="V411" s="34">
        <v>2</v>
      </c>
      <c r="W411" s="2" t="s">
        <v>167</v>
      </c>
      <c r="X411" s="16">
        <f>U411+V411+U413+V413+U417*2</f>
        <v>12</v>
      </c>
    </row>
    <row r="412" spans="2:24" ht="15" customHeight="1" x14ac:dyDescent="0.25">
      <c r="B412" s="3" t="s">
        <v>162</v>
      </c>
      <c r="C412" s="35">
        <v>3</v>
      </c>
      <c r="D412" s="36">
        <v>3</v>
      </c>
      <c r="E412" s="3" t="s">
        <v>168</v>
      </c>
      <c r="F412" s="17">
        <f>SUM(C411:D412)+C418*2</f>
        <v>17</v>
      </c>
      <c r="G412" s="38"/>
      <c r="H412" s="3" t="s">
        <v>162</v>
      </c>
      <c r="I412" s="35">
        <v>2</v>
      </c>
      <c r="J412" s="36">
        <v>4</v>
      </c>
      <c r="K412" s="3" t="s">
        <v>168</v>
      </c>
      <c r="L412" s="17">
        <f>SUM(I411:J412)+I418*2</f>
        <v>30</v>
      </c>
      <c r="M412" s="38"/>
      <c r="N412" s="3" t="s">
        <v>162</v>
      </c>
      <c r="O412" s="35">
        <v>0</v>
      </c>
      <c r="P412" s="36">
        <v>1</v>
      </c>
      <c r="Q412" s="3" t="s">
        <v>168</v>
      </c>
      <c r="R412" s="17">
        <f>SUM(O411:P412)+O418*2</f>
        <v>8</v>
      </c>
      <c r="S412" s="38"/>
      <c r="T412" s="3" t="s">
        <v>162</v>
      </c>
      <c r="U412" s="35">
        <v>6</v>
      </c>
      <c r="V412" s="36">
        <v>11</v>
      </c>
      <c r="W412" s="3" t="s">
        <v>168</v>
      </c>
      <c r="X412" s="17">
        <f>SUM(U411:V412)+U418*2</f>
        <v>40</v>
      </c>
    </row>
    <row r="413" spans="2:24" ht="15" customHeight="1" x14ac:dyDescent="0.25">
      <c r="B413" s="4" t="s">
        <v>132</v>
      </c>
      <c r="C413" s="31">
        <v>0</v>
      </c>
      <c r="D413" s="32">
        <v>3</v>
      </c>
      <c r="E413" s="4" t="s">
        <v>169</v>
      </c>
      <c r="F413" s="18">
        <f>SUM(C412:D413)+C419*2</f>
        <v>9</v>
      </c>
      <c r="G413" s="38"/>
      <c r="H413" s="4" t="s">
        <v>132</v>
      </c>
      <c r="I413" s="31">
        <v>6</v>
      </c>
      <c r="J413" s="32">
        <v>3</v>
      </c>
      <c r="K413" s="4" t="s">
        <v>169</v>
      </c>
      <c r="L413" s="18">
        <f>SUM(I412:J413)+I419*2</f>
        <v>21</v>
      </c>
      <c r="M413" s="38"/>
      <c r="N413" s="4" t="s">
        <v>132</v>
      </c>
      <c r="O413" s="31">
        <v>3</v>
      </c>
      <c r="P413" s="32">
        <v>4</v>
      </c>
      <c r="Q413" s="4" t="s">
        <v>169</v>
      </c>
      <c r="R413" s="18">
        <f>SUM(O412:P413)+O419*2</f>
        <v>10</v>
      </c>
      <c r="S413" s="38"/>
      <c r="T413" s="4" t="s">
        <v>132</v>
      </c>
      <c r="U413" s="31">
        <v>3</v>
      </c>
      <c r="V413" s="32">
        <v>4</v>
      </c>
      <c r="W413" s="4" t="s">
        <v>169</v>
      </c>
      <c r="X413" s="18">
        <f>SUM(U412:V413)+U419*2</f>
        <v>44</v>
      </c>
    </row>
    <row r="414" spans="2:24" ht="15" customHeight="1" x14ac:dyDescent="0.25">
      <c r="B414" s="2" t="s">
        <v>170</v>
      </c>
      <c r="C414" s="6">
        <f>C411/(C411+D411)*100</f>
        <v>85.714285714285708</v>
      </c>
      <c r="D414" s="7">
        <f>D411/(C411+D411)*100</f>
        <v>14.285714285714285</v>
      </c>
      <c r="E414" s="2" t="s">
        <v>171</v>
      </c>
      <c r="F414" s="12">
        <f>F411/SUM(F411:F413)*100</f>
        <v>35</v>
      </c>
      <c r="G414" s="38"/>
      <c r="H414" s="2" t="s">
        <v>170</v>
      </c>
      <c r="I414" s="6">
        <f>I411/(I411+J411)*100</f>
        <v>60</v>
      </c>
      <c r="J414" s="7">
        <f>J411/(I411+J411)*100</f>
        <v>40</v>
      </c>
      <c r="K414" s="2" t="s">
        <v>171</v>
      </c>
      <c r="L414" s="12">
        <f>L411/SUM(L411:L413)*100</f>
        <v>31.081081081081081</v>
      </c>
      <c r="M414" s="38"/>
      <c r="N414" s="2" t="s">
        <v>170</v>
      </c>
      <c r="O414" s="6">
        <f>O411/(O411+P411)*100</f>
        <v>100</v>
      </c>
      <c r="P414" s="7">
        <f>P411/(O411+P411)*100</f>
        <v>0</v>
      </c>
      <c r="Q414" s="2" t="s">
        <v>171</v>
      </c>
      <c r="R414" s="12">
        <f>R411/SUM(R411:R413)*100</f>
        <v>40</v>
      </c>
      <c r="S414" s="38"/>
      <c r="T414" s="2" t="s">
        <v>170</v>
      </c>
      <c r="U414" s="6">
        <f>U411/(U411+V411)*100</f>
        <v>33.333333333333329</v>
      </c>
      <c r="V414" s="7">
        <f>V411/(U411+V411)*100</f>
        <v>66.666666666666657</v>
      </c>
      <c r="W414" s="2" t="s">
        <v>171</v>
      </c>
      <c r="X414" s="12">
        <f>X411/SUM(X411:X413)*100</f>
        <v>12.5</v>
      </c>
    </row>
    <row r="415" spans="2:24" ht="15" customHeight="1" x14ac:dyDescent="0.25">
      <c r="B415" s="3" t="s">
        <v>172</v>
      </c>
      <c r="C415" s="8">
        <f>C412/(C412+D412)*100</f>
        <v>50</v>
      </c>
      <c r="D415" s="9">
        <f>D412/(C412+D412)*100</f>
        <v>50</v>
      </c>
      <c r="E415" s="3" t="s">
        <v>173</v>
      </c>
      <c r="F415" s="13">
        <f>F412/SUM(F411:F413)*100</f>
        <v>42.5</v>
      </c>
      <c r="G415" s="38"/>
      <c r="H415" s="3" t="s">
        <v>172</v>
      </c>
      <c r="I415" s="8">
        <f>I412/(I412+J412)*100</f>
        <v>33.333333333333329</v>
      </c>
      <c r="J415" s="9">
        <f>J412/(I412+J412)*100</f>
        <v>66.666666666666657</v>
      </c>
      <c r="K415" s="3" t="s">
        <v>173</v>
      </c>
      <c r="L415" s="13">
        <f>L412/SUM(L411:L413)*100</f>
        <v>40.54054054054054</v>
      </c>
      <c r="M415" s="38"/>
      <c r="N415" s="3" t="s">
        <v>172</v>
      </c>
      <c r="O415" s="8">
        <f>O412/(O412+P412)*100</f>
        <v>0</v>
      </c>
      <c r="P415" s="9">
        <f>P412/(O412+P412)*100</f>
        <v>100</v>
      </c>
      <c r="Q415" s="3" t="s">
        <v>173</v>
      </c>
      <c r="R415" s="13">
        <f>R412/SUM(R411:R413)*100</f>
        <v>26.666666666666668</v>
      </c>
      <c r="S415" s="38"/>
      <c r="T415" s="3" t="s">
        <v>172</v>
      </c>
      <c r="U415" s="8">
        <f>U412/(U412+V412)*100</f>
        <v>35.294117647058826</v>
      </c>
      <c r="V415" s="9">
        <f>V412/(U412+V412)*100</f>
        <v>64.705882352941174</v>
      </c>
      <c r="W415" s="3" t="s">
        <v>173</v>
      </c>
      <c r="X415" s="13">
        <f>X412/SUM(X411:X413)*100</f>
        <v>41.666666666666671</v>
      </c>
    </row>
    <row r="416" spans="2:24" ht="15" customHeight="1" x14ac:dyDescent="0.25">
      <c r="B416" s="4" t="s">
        <v>174</v>
      </c>
      <c r="C416" s="10">
        <f>C413/(C413+D413)*100</f>
        <v>0</v>
      </c>
      <c r="D416" s="11">
        <f>D413/(C413+D413)*100</f>
        <v>100</v>
      </c>
      <c r="E416" s="4" t="s">
        <v>175</v>
      </c>
      <c r="F416" s="14">
        <f>F413/SUM(F411:F413)*100</f>
        <v>22.5</v>
      </c>
      <c r="G416" s="38"/>
      <c r="H416" s="4" t="s">
        <v>174</v>
      </c>
      <c r="I416" s="10">
        <f>I413/(I413+J413)*100</f>
        <v>66.666666666666657</v>
      </c>
      <c r="J416" s="11">
        <f>J413/(I413+J413)*100</f>
        <v>33.333333333333329</v>
      </c>
      <c r="K416" s="4" t="s">
        <v>175</v>
      </c>
      <c r="L416" s="14">
        <f>L413/SUM(L411:L413)*100</f>
        <v>28.378378378378379</v>
      </c>
      <c r="M416" s="38"/>
      <c r="N416" s="4" t="s">
        <v>174</v>
      </c>
      <c r="O416" s="10">
        <f>O413/(O413+P413)*100</f>
        <v>42.857142857142854</v>
      </c>
      <c r="P416" s="11">
        <f>P413/(O413+P413)*100</f>
        <v>57.142857142857139</v>
      </c>
      <c r="Q416" s="4" t="s">
        <v>175</v>
      </c>
      <c r="R416" s="14">
        <f>R413/SUM(R411:R413)*100</f>
        <v>33.333333333333329</v>
      </c>
      <c r="S416" s="38"/>
      <c r="T416" s="4" t="s">
        <v>174</v>
      </c>
      <c r="U416" s="10">
        <f>U413/(U413+V413)*100</f>
        <v>42.857142857142854</v>
      </c>
      <c r="V416" s="11">
        <f>V413/(U413+V413)*100</f>
        <v>57.142857142857139</v>
      </c>
      <c r="W416" s="4" t="s">
        <v>175</v>
      </c>
      <c r="X416" s="14">
        <f>X413/SUM(X411:X413)*100</f>
        <v>45.833333333333329</v>
      </c>
    </row>
    <row r="417" spans="2:24" ht="15" customHeight="1" x14ac:dyDescent="0.25">
      <c r="B417" s="2" t="s">
        <v>176</v>
      </c>
      <c r="C417" s="40">
        <v>2</v>
      </c>
      <c r="D417" s="41"/>
      <c r="E417" s="2" t="s">
        <v>177</v>
      </c>
      <c r="F417" s="12">
        <f>SQRT(5+F411)/SQRT(5+F412)*((5+C411)/(5+D411))</f>
        <v>1.7037540250217393</v>
      </c>
      <c r="G417" s="38"/>
      <c r="H417" s="2" t="s">
        <v>176</v>
      </c>
      <c r="I417" s="40">
        <v>2</v>
      </c>
      <c r="J417" s="41"/>
      <c r="K417" s="2" t="s">
        <v>177</v>
      </c>
      <c r="L417" s="12">
        <f>SQRT(5+L411)/SQRT(5+L412)*((5+I411)/(5+J411))</f>
        <v>1.0931887889998972</v>
      </c>
      <c r="M417" s="38"/>
      <c r="N417" s="2" t="s">
        <v>176</v>
      </c>
      <c r="O417" s="40">
        <v>1</v>
      </c>
      <c r="P417" s="41"/>
      <c r="Q417" s="2" t="s">
        <v>177</v>
      </c>
      <c r="R417" s="12">
        <f>SQRT(5+R411)/SQRT(5+R412)*((5+O411)/(5+P411))</f>
        <v>1.8296699996699701</v>
      </c>
      <c r="S417" s="38"/>
      <c r="T417" s="2" t="s">
        <v>176</v>
      </c>
      <c r="U417" s="40">
        <v>1</v>
      </c>
      <c r="V417" s="41"/>
      <c r="W417" s="2" t="s">
        <v>177</v>
      </c>
      <c r="X417" s="12">
        <f>SQRT(5+X411)/SQRT(5+X412)*((5+U411)/(5+V411))</f>
        <v>0.52683111184530784</v>
      </c>
    </row>
    <row r="418" spans="2:24" ht="15" customHeight="1" x14ac:dyDescent="0.25">
      <c r="B418" s="3" t="s">
        <v>178</v>
      </c>
      <c r="C418" s="42">
        <v>2</v>
      </c>
      <c r="D418" s="43"/>
      <c r="E418" s="3" t="s">
        <v>179</v>
      </c>
      <c r="F418" s="13">
        <f>SQRT(5+F412)/SQRT(5+F413)*((5+C412)/(5+D412))</f>
        <v>1.2535663410560176</v>
      </c>
      <c r="G418" s="38"/>
      <c r="H418" s="3" t="s">
        <v>178</v>
      </c>
      <c r="I418" s="42">
        <v>7</v>
      </c>
      <c r="J418" s="43"/>
      <c r="K418" s="3" t="s">
        <v>179</v>
      </c>
      <c r="L418" s="13">
        <f>SQRT(5+L412)/SQRT(5+L413)*((5+I412)/(5+J412))</f>
        <v>0.90240787951272228</v>
      </c>
      <c r="M418" s="38"/>
      <c r="N418" s="3" t="s">
        <v>178</v>
      </c>
      <c r="O418" s="42">
        <v>2</v>
      </c>
      <c r="P418" s="43"/>
      <c r="Q418" s="3" t="s">
        <v>179</v>
      </c>
      <c r="R418" s="13">
        <f>SQRT(5+R412)/SQRT(5+R413)*((5+O412)/(5+P412))</f>
        <v>0.7757911135427189</v>
      </c>
      <c r="S418" s="38"/>
      <c r="T418" s="3" t="s">
        <v>178</v>
      </c>
      <c r="U418" s="42">
        <v>10</v>
      </c>
      <c r="V418" s="43"/>
      <c r="W418" s="3" t="s">
        <v>179</v>
      </c>
      <c r="X418" s="13">
        <f>SQRT(5+X412)/SQRT(5+X413)*((5+U412)/(5+V412))</f>
        <v>0.65884145765618807</v>
      </c>
    </row>
    <row r="419" spans="2:24" ht="15" customHeight="1" x14ac:dyDescent="0.25">
      <c r="B419" s="4" t="s">
        <v>180</v>
      </c>
      <c r="C419" s="44">
        <v>0</v>
      </c>
      <c r="D419" s="45"/>
      <c r="E419" s="4" t="s">
        <v>181</v>
      </c>
      <c r="F419" s="14">
        <f>SQRT(5+F413)/SQRT(5+F411)*((5+C413)/(5+D413))</f>
        <v>0.53649692204934496</v>
      </c>
      <c r="G419" s="38"/>
      <c r="H419" s="4" t="s">
        <v>180</v>
      </c>
      <c r="I419" s="44">
        <v>3</v>
      </c>
      <c r="J419" s="45"/>
      <c r="K419" s="4" t="s">
        <v>181</v>
      </c>
      <c r="L419" s="14">
        <f>SQRT(5+L413)/SQRT(5+L411)*((5+I413)/(5+J413))</f>
        <v>1.3249831535317182</v>
      </c>
      <c r="M419" s="38"/>
      <c r="N419" s="4" t="s">
        <v>180</v>
      </c>
      <c r="O419" s="44">
        <v>1</v>
      </c>
      <c r="P419" s="45"/>
      <c r="Q419" s="4" t="s">
        <v>181</v>
      </c>
      <c r="R419" s="14">
        <f>SQRT(5+R413)/SQRT(5+R411)*((5+O413)/(5+P413))</f>
        <v>0.83496572144686598</v>
      </c>
      <c r="S419" s="38"/>
      <c r="T419" s="4" t="s">
        <v>180</v>
      </c>
      <c r="U419" s="44">
        <v>10</v>
      </c>
      <c r="V419" s="45"/>
      <c r="W419" s="4" t="s">
        <v>181</v>
      </c>
      <c r="X419" s="14">
        <f>SQRT(5+X413)/SQRT(5+X411)*((5+U413)/(5+V413))</f>
        <v>1.5091105557816273</v>
      </c>
    </row>
    <row r="420" spans="2:24" ht="15" customHeight="1" x14ac:dyDescent="0.25">
      <c r="B420" s="2" t="s">
        <v>161</v>
      </c>
      <c r="C420" s="6">
        <f>(100*F417)/(1+F417)</f>
        <v>63.01438700615676</v>
      </c>
      <c r="D420" s="7">
        <f>100-C420</f>
        <v>36.98561299384324</v>
      </c>
      <c r="E420" s="2" t="s">
        <v>130</v>
      </c>
      <c r="F420" s="7">
        <f>(C420+D422)/2</f>
        <v>64.048749091299882</v>
      </c>
      <c r="G420" s="38"/>
      <c r="H420" s="2" t="s">
        <v>161</v>
      </c>
      <c r="I420" s="6">
        <f>(100*L417)/(1+L417)</f>
        <v>52.226000576002086</v>
      </c>
      <c r="J420" s="7">
        <f>100-I420</f>
        <v>47.773999423997914</v>
      </c>
      <c r="K420" s="2" t="s">
        <v>130</v>
      </c>
      <c r="L420" s="7">
        <f>(I420+J422)/2</f>
        <v>47.618532456717418</v>
      </c>
      <c r="M420" s="38"/>
      <c r="N420" s="2" t="s">
        <v>161</v>
      </c>
      <c r="O420" s="6">
        <f>(100*R417)/(1+R417)</f>
        <v>64.660190053376127</v>
      </c>
      <c r="P420" s="7">
        <f>100-O420</f>
        <v>35.339809946623873</v>
      </c>
      <c r="Q420" s="2" t="s">
        <v>130</v>
      </c>
      <c r="R420" s="7">
        <f>(O420+P422)/2</f>
        <v>59.5785604424753</v>
      </c>
      <c r="S420" s="38"/>
      <c r="T420" s="2" t="s">
        <v>161</v>
      </c>
      <c r="U420" s="6">
        <f>(100*X417)/(1+X417)</f>
        <v>34.504871413616065</v>
      </c>
      <c r="V420" s="7">
        <f>100-U420</f>
        <v>65.495128586383942</v>
      </c>
      <c r="W420" s="2" t="s">
        <v>130</v>
      </c>
      <c r="X420" s="7">
        <f>(U420+V422)/2</f>
        <v>37.179815903263432</v>
      </c>
    </row>
    <row r="421" spans="2:24" ht="15" customHeight="1" x14ac:dyDescent="0.25">
      <c r="B421" s="3" t="s">
        <v>162</v>
      </c>
      <c r="C421" s="8">
        <f>(100*F418)/(1+F418)</f>
        <v>55.625890315196955</v>
      </c>
      <c r="D421" s="9">
        <f t="shared" ref="D421:D422" si="108">100-C421</f>
        <v>44.374109684803045</v>
      </c>
      <c r="E421" s="3" t="s">
        <v>131</v>
      </c>
      <c r="F421" s="9">
        <f>(D420+C421)/2</f>
        <v>46.305751654520094</v>
      </c>
      <c r="G421" s="38"/>
      <c r="H421" s="3" t="s">
        <v>162</v>
      </c>
      <c r="I421" s="8">
        <f>(100*L418)/(1+L418)</f>
        <v>47.435036893553161</v>
      </c>
      <c r="J421" s="9">
        <f t="shared" ref="J421:J422" si="109">100-I421</f>
        <v>52.564963106446839</v>
      </c>
      <c r="K421" s="3" t="s">
        <v>131</v>
      </c>
      <c r="L421" s="9">
        <f>(J420+I421)/2</f>
        <v>47.604518158775534</v>
      </c>
      <c r="M421" s="38"/>
      <c r="N421" s="3" t="s">
        <v>162</v>
      </c>
      <c r="O421" s="8">
        <f>(100*R418)/(1+R418)</f>
        <v>43.687070378171271</v>
      </c>
      <c r="P421" s="9">
        <f t="shared" ref="P421:P422" si="110">100-O421</f>
        <v>56.312929621828729</v>
      </c>
      <c r="Q421" s="3" t="s">
        <v>131</v>
      </c>
      <c r="R421" s="9">
        <f>(P420+O421)/2</f>
        <v>39.513440162397572</v>
      </c>
      <c r="S421" s="38"/>
      <c r="T421" s="3" t="s">
        <v>162</v>
      </c>
      <c r="U421" s="8">
        <f>(100*X418)/(1+X418)</f>
        <v>39.716963584155842</v>
      </c>
      <c r="V421" s="9">
        <f t="shared" ref="V421:V422" si="111">100-U421</f>
        <v>60.283036415844158</v>
      </c>
      <c r="W421" s="3" t="s">
        <v>131</v>
      </c>
      <c r="X421" s="9">
        <f>(V420+U421)/2</f>
        <v>52.606046085269895</v>
      </c>
    </row>
    <row r="422" spans="2:24" ht="15" customHeight="1" x14ac:dyDescent="0.25">
      <c r="B422" s="4" t="s">
        <v>132</v>
      </c>
      <c r="C422" s="10">
        <f>(100*F419)/(1+F419)</f>
        <v>34.916888823556995</v>
      </c>
      <c r="D422" s="11">
        <f t="shared" si="108"/>
        <v>65.083111176442998</v>
      </c>
      <c r="E422" s="4" t="s">
        <v>133</v>
      </c>
      <c r="F422" s="11">
        <f>(D421+C422)/2</f>
        <v>39.645499254180024</v>
      </c>
      <c r="G422" s="38"/>
      <c r="H422" s="4" t="s">
        <v>132</v>
      </c>
      <c r="I422" s="10">
        <f>(100*L419)/(1+L419)</f>
        <v>56.988935662567251</v>
      </c>
      <c r="J422" s="11">
        <f t="shared" si="109"/>
        <v>43.011064337432749</v>
      </c>
      <c r="K422" s="4" t="s">
        <v>133</v>
      </c>
      <c r="L422" s="11">
        <f>(J421+I422)/2</f>
        <v>54.776949384507049</v>
      </c>
      <c r="M422" s="38"/>
      <c r="N422" s="4" t="s">
        <v>132</v>
      </c>
      <c r="O422" s="10">
        <f>(100*R419)/(1+R419)</f>
        <v>45.503069168425526</v>
      </c>
      <c r="P422" s="11">
        <f t="shared" si="110"/>
        <v>54.496930831574474</v>
      </c>
      <c r="Q422" s="4" t="s">
        <v>133</v>
      </c>
      <c r="R422" s="11">
        <f>(P421+O422)/2</f>
        <v>50.907999395127128</v>
      </c>
      <c r="S422" s="38"/>
      <c r="T422" s="4" t="s">
        <v>132</v>
      </c>
      <c r="U422" s="10">
        <f>(100*X419)/(1+X419)</f>
        <v>60.145239607089202</v>
      </c>
      <c r="V422" s="11">
        <f t="shared" si="111"/>
        <v>39.854760392910798</v>
      </c>
      <c r="W422" s="4" t="s">
        <v>133</v>
      </c>
      <c r="X422" s="11">
        <f>(V421+U422)/2</f>
        <v>60.21413801146668</v>
      </c>
    </row>
    <row r="423" spans="2:24" ht="15" customHeight="1" x14ac:dyDescent="0.25">
      <c r="B423" s="46" t="s">
        <v>134</v>
      </c>
      <c r="C423" s="49">
        <f>SUM(C411:D413, C417:C419)</f>
        <v>20</v>
      </c>
      <c r="D423" s="50"/>
      <c r="E423" s="5" t="s">
        <v>135</v>
      </c>
      <c r="F423" s="15">
        <f>SQRT(((50-D420)^2+(50-D421)^2+(50-D422)^2)/2)</f>
        <v>14.637710779790474</v>
      </c>
      <c r="G423" s="38"/>
      <c r="H423" s="46" t="s">
        <v>134</v>
      </c>
      <c r="I423" s="49">
        <f>SUM(I411:J413, I417:I419)</f>
        <v>37</v>
      </c>
      <c r="J423" s="50"/>
      <c r="K423" s="5" t="s">
        <v>135</v>
      </c>
      <c r="L423" s="15">
        <f>SQRT(((50-J420)^2+(50-J421)^2+(50-J422)^2)/2)</f>
        <v>5.4945125351253576</v>
      </c>
      <c r="M423" s="38"/>
      <c r="N423" s="46" t="s">
        <v>134</v>
      </c>
      <c r="O423" s="49">
        <f>SUM(O411:P413, O417:O419)</f>
        <v>15</v>
      </c>
      <c r="P423" s="50"/>
      <c r="Q423" s="5" t="s">
        <v>135</v>
      </c>
      <c r="R423" s="15">
        <f>SQRT(((50-P420)^2+(50-P421)^2+(50-P422)^2)/2)</f>
        <v>11.725967757827839</v>
      </c>
      <c r="S423" s="38"/>
      <c r="T423" s="46" t="s">
        <v>134</v>
      </c>
      <c r="U423" s="49">
        <f>SUM(U411:V413, U417:U419)</f>
        <v>48</v>
      </c>
      <c r="V423" s="50"/>
      <c r="W423" s="5" t="s">
        <v>135</v>
      </c>
      <c r="X423" s="15">
        <f>SQRT(((50-V420)^2+(50-V421)^2+(50-V422)^2)/2)</f>
        <v>14.979414783685664</v>
      </c>
    </row>
    <row r="424" spans="2:24" ht="15" customHeight="1" x14ac:dyDescent="0.25">
      <c r="B424" s="47"/>
      <c r="C424" s="51"/>
      <c r="D424" s="52"/>
      <c r="E424" s="5" t="s">
        <v>136</v>
      </c>
      <c r="F424" s="15">
        <f>SQRT(((50-F420)^2+(50-F421)^2+(50-F422)^2)/2)</f>
        <v>12.614089494758762</v>
      </c>
      <c r="G424" s="38"/>
      <c r="H424" s="47"/>
      <c r="I424" s="51"/>
      <c r="J424" s="52"/>
      <c r="K424" s="5" t="s">
        <v>136</v>
      </c>
      <c r="L424" s="15">
        <f>SQRT(((50-L420)^2+(50-L421)^2+(50-L422)^2)/2)</f>
        <v>4.1369654538977487</v>
      </c>
      <c r="M424" s="38"/>
      <c r="N424" s="47"/>
      <c r="O424" s="51"/>
      <c r="P424" s="52"/>
      <c r="Q424" s="5" t="s">
        <v>136</v>
      </c>
      <c r="R424" s="15">
        <f>SQRT(((50-R420)^2+(50-R421)^2+(50-R422)^2)/2)</f>
        <v>10.063329972710825</v>
      </c>
      <c r="S424" s="38"/>
      <c r="T424" s="47"/>
      <c r="U424" s="51"/>
      <c r="V424" s="52"/>
      <c r="W424" s="5" t="s">
        <v>136</v>
      </c>
      <c r="X424" s="15">
        <f>SQRT(((50-X420)^2+(50-X421)^2+(50-X422)^2)/2)</f>
        <v>11.736209179076017</v>
      </c>
    </row>
    <row r="425" spans="2:24" ht="15" customHeight="1" x14ac:dyDescent="0.25">
      <c r="B425" s="48"/>
      <c r="C425" s="53"/>
      <c r="D425" s="54"/>
      <c r="E425" s="5" t="s">
        <v>137</v>
      </c>
      <c r="F425" s="15">
        <f>SQRT(((2*F423^2)+(2*F424^2))/4)</f>
        <v>13.663415214626569</v>
      </c>
      <c r="G425" s="38"/>
      <c r="H425" s="48"/>
      <c r="I425" s="53"/>
      <c r="J425" s="54"/>
      <c r="K425" s="5" t="s">
        <v>137</v>
      </c>
      <c r="L425" s="15">
        <f>SQRT(((2*L423^2)+(2*L424^2))/4)</f>
        <v>4.8633399616617945</v>
      </c>
      <c r="M425" s="38"/>
      <c r="N425" s="48"/>
      <c r="O425" s="53"/>
      <c r="P425" s="54"/>
      <c r="Q425" s="5" t="s">
        <v>137</v>
      </c>
      <c r="R425" s="15">
        <f>SQRT(((2*R423^2)+(2*R424^2))/4)</f>
        <v>10.926319828681523</v>
      </c>
      <c r="S425" s="38"/>
      <c r="T425" s="48"/>
      <c r="U425" s="53"/>
      <c r="V425" s="54"/>
      <c r="W425" s="5" t="s">
        <v>137</v>
      </c>
      <c r="X425" s="15">
        <f>SQRT(((2*X423^2)+(2*X424^2))/4)</f>
        <v>13.455881114901558</v>
      </c>
    </row>
    <row r="427" spans="2:24" ht="15" customHeight="1" x14ac:dyDescent="0.25">
      <c r="B427" s="39" t="s">
        <v>470</v>
      </c>
      <c r="C427" s="39"/>
      <c r="D427" s="39"/>
      <c r="E427" s="39"/>
      <c r="F427" s="39"/>
      <c r="G427" s="38"/>
      <c r="H427" s="39" t="s">
        <v>475</v>
      </c>
      <c r="I427" s="39"/>
      <c r="J427" s="39"/>
      <c r="K427" s="39"/>
      <c r="L427" s="39"/>
      <c r="M427" s="38"/>
      <c r="N427" s="39" t="s">
        <v>477</v>
      </c>
      <c r="O427" s="39"/>
      <c r="P427" s="39"/>
      <c r="Q427" s="39"/>
      <c r="R427" s="39"/>
      <c r="S427" s="38"/>
      <c r="T427" s="39" t="s">
        <v>478</v>
      </c>
      <c r="U427" s="39"/>
      <c r="V427" s="39"/>
      <c r="W427" s="39"/>
      <c r="X427" s="39"/>
    </row>
    <row r="428" spans="2:24" ht="15" customHeight="1" x14ac:dyDescent="0.25">
      <c r="B428" s="2" t="s">
        <v>161</v>
      </c>
      <c r="C428" s="33">
        <v>5</v>
      </c>
      <c r="D428" s="34">
        <v>8</v>
      </c>
      <c r="E428" s="2" t="s">
        <v>167</v>
      </c>
      <c r="F428" s="16">
        <f>C428+D428+C430+D430+C434*2</f>
        <v>17</v>
      </c>
      <c r="G428" s="38"/>
      <c r="H428" s="2" t="s">
        <v>161</v>
      </c>
      <c r="I428" s="33">
        <v>0</v>
      </c>
      <c r="J428" s="34">
        <v>3</v>
      </c>
      <c r="K428" s="2" t="s">
        <v>167</v>
      </c>
      <c r="L428" s="16">
        <f>I428+J428+I430+J430+I434*2</f>
        <v>4</v>
      </c>
      <c r="M428" s="38"/>
      <c r="N428" s="2" t="s">
        <v>161</v>
      </c>
      <c r="O428" s="33">
        <v>6</v>
      </c>
      <c r="P428" s="34">
        <v>3</v>
      </c>
      <c r="Q428" s="2" t="s">
        <v>167</v>
      </c>
      <c r="R428" s="16">
        <f>O428+P428+O430+P430+O434*2</f>
        <v>23</v>
      </c>
      <c r="S428" s="38"/>
      <c r="T428" s="2" t="s">
        <v>161</v>
      </c>
      <c r="U428" s="33">
        <v>9</v>
      </c>
      <c r="V428" s="34">
        <v>2</v>
      </c>
      <c r="W428" s="2" t="s">
        <v>167</v>
      </c>
      <c r="X428" s="16">
        <f>U428+V428+U430+V430+U434*2</f>
        <v>28</v>
      </c>
    </row>
    <row r="429" spans="2:24" ht="15" customHeight="1" x14ac:dyDescent="0.25">
      <c r="B429" s="3" t="s">
        <v>162</v>
      </c>
      <c r="C429" s="35">
        <v>1</v>
      </c>
      <c r="D429" s="36">
        <v>4</v>
      </c>
      <c r="E429" s="3" t="s">
        <v>168</v>
      </c>
      <c r="F429" s="17">
        <f>SUM(C428:D429)+C435*2</f>
        <v>46</v>
      </c>
      <c r="G429" s="38"/>
      <c r="H429" s="3" t="s">
        <v>162</v>
      </c>
      <c r="I429" s="35">
        <v>3</v>
      </c>
      <c r="J429" s="36">
        <v>0</v>
      </c>
      <c r="K429" s="3" t="s">
        <v>168</v>
      </c>
      <c r="L429" s="17">
        <f>SUM(I428:J429)+I435*2</f>
        <v>20</v>
      </c>
      <c r="M429" s="38"/>
      <c r="N429" s="3" t="s">
        <v>162</v>
      </c>
      <c r="O429" s="35">
        <v>2</v>
      </c>
      <c r="P429" s="36">
        <v>2</v>
      </c>
      <c r="Q429" s="3" t="s">
        <v>168</v>
      </c>
      <c r="R429" s="17">
        <f>SUM(O428:P429)+O435*2</f>
        <v>21</v>
      </c>
      <c r="S429" s="38"/>
      <c r="T429" s="3" t="s">
        <v>162</v>
      </c>
      <c r="U429" s="35">
        <v>1</v>
      </c>
      <c r="V429" s="36">
        <v>3</v>
      </c>
      <c r="W429" s="3" t="s">
        <v>168</v>
      </c>
      <c r="X429" s="17">
        <f>SUM(U428:V429)+U435*2</f>
        <v>23</v>
      </c>
    </row>
    <row r="430" spans="2:24" ht="15" customHeight="1" x14ac:dyDescent="0.25">
      <c r="B430" s="4" t="s">
        <v>132</v>
      </c>
      <c r="C430" s="31">
        <v>1</v>
      </c>
      <c r="D430" s="32">
        <v>3</v>
      </c>
      <c r="E430" s="4" t="s">
        <v>169</v>
      </c>
      <c r="F430" s="18">
        <f>SUM(C429:D430)+C436*2</f>
        <v>9</v>
      </c>
      <c r="G430" s="38"/>
      <c r="H430" s="4" t="s">
        <v>132</v>
      </c>
      <c r="I430" s="31">
        <v>1</v>
      </c>
      <c r="J430" s="32">
        <v>0</v>
      </c>
      <c r="K430" s="4" t="s">
        <v>169</v>
      </c>
      <c r="L430" s="18">
        <f>SUM(I429:J430)+I436*2</f>
        <v>6</v>
      </c>
      <c r="M430" s="38"/>
      <c r="N430" s="4" t="s">
        <v>132</v>
      </c>
      <c r="O430" s="31">
        <v>1</v>
      </c>
      <c r="P430" s="32">
        <v>3</v>
      </c>
      <c r="Q430" s="4" t="s">
        <v>169</v>
      </c>
      <c r="R430" s="18">
        <f>SUM(O429:P430)+O436*2</f>
        <v>8</v>
      </c>
      <c r="S430" s="38"/>
      <c r="T430" s="4" t="s">
        <v>132</v>
      </c>
      <c r="U430" s="31">
        <v>5</v>
      </c>
      <c r="V430" s="32">
        <v>4</v>
      </c>
      <c r="W430" s="4" t="s">
        <v>169</v>
      </c>
      <c r="X430" s="18">
        <f>SUM(U429:V430)+U436*2</f>
        <v>13</v>
      </c>
    </row>
    <row r="431" spans="2:24" ht="15" customHeight="1" x14ac:dyDescent="0.25">
      <c r="B431" s="2" t="s">
        <v>170</v>
      </c>
      <c r="C431" s="6">
        <f>C428/(C428+D428)*100</f>
        <v>38.461538461538467</v>
      </c>
      <c r="D431" s="7">
        <f>D428/(C428+D428)*100</f>
        <v>61.53846153846154</v>
      </c>
      <c r="E431" s="2" t="s">
        <v>171</v>
      </c>
      <c r="F431" s="12">
        <f>F428/SUM(F428:F430)*100</f>
        <v>23.611111111111111</v>
      </c>
      <c r="G431" s="38"/>
      <c r="H431" s="2" t="s">
        <v>170</v>
      </c>
      <c r="I431" s="6">
        <f>I428/(I428+J428)*100</f>
        <v>0</v>
      </c>
      <c r="J431" s="7">
        <f>J428/(I428+J428)*100</f>
        <v>100</v>
      </c>
      <c r="K431" s="2" t="s">
        <v>171</v>
      </c>
      <c r="L431" s="12">
        <f>L428/SUM(L428:L430)*100</f>
        <v>13.333333333333334</v>
      </c>
      <c r="M431" s="38"/>
      <c r="N431" s="2" t="s">
        <v>170</v>
      </c>
      <c r="O431" s="6">
        <f>O428/(O428+P428)*100</f>
        <v>66.666666666666657</v>
      </c>
      <c r="P431" s="7">
        <f>P428/(O428+P428)*100</f>
        <v>33.333333333333329</v>
      </c>
      <c r="Q431" s="2" t="s">
        <v>171</v>
      </c>
      <c r="R431" s="12">
        <f>R428/SUM(R428:R430)*100</f>
        <v>44.230769230769226</v>
      </c>
      <c r="S431" s="38"/>
      <c r="T431" s="2" t="s">
        <v>170</v>
      </c>
      <c r="U431" s="6">
        <f>U428/(U428+V428)*100</f>
        <v>81.818181818181827</v>
      </c>
      <c r="V431" s="7">
        <f>V428/(U428+V428)*100</f>
        <v>18.181818181818183</v>
      </c>
      <c r="W431" s="2" t="s">
        <v>171</v>
      </c>
      <c r="X431" s="12">
        <f>X428/SUM(X428:X430)*100</f>
        <v>43.75</v>
      </c>
    </row>
    <row r="432" spans="2:24" ht="15" customHeight="1" x14ac:dyDescent="0.25">
      <c r="B432" s="3" t="s">
        <v>172</v>
      </c>
      <c r="C432" s="8">
        <f>C429/(C429+D429)*100</f>
        <v>20</v>
      </c>
      <c r="D432" s="9">
        <f>D429/(C429+D429)*100</f>
        <v>80</v>
      </c>
      <c r="E432" s="3" t="s">
        <v>173</v>
      </c>
      <c r="F432" s="13">
        <f>F429/SUM(F428:F430)*100</f>
        <v>63.888888888888886</v>
      </c>
      <c r="G432" s="38"/>
      <c r="H432" s="3" t="s">
        <v>172</v>
      </c>
      <c r="I432" s="8">
        <f>I429/(I429+J429)*100</f>
        <v>100</v>
      </c>
      <c r="J432" s="9">
        <f>J429/(I429+J429)*100</f>
        <v>0</v>
      </c>
      <c r="K432" s="3" t="s">
        <v>173</v>
      </c>
      <c r="L432" s="13">
        <f>L429/SUM(L428:L430)*100</f>
        <v>66.666666666666657</v>
      </c>
      <c r="M432" s="38"/>
      <c r="N432" s="3" t="s">
        <v>172</v>
      </c>
      <c r="O432" s="8">
        <f>O429/(O429+P429)*100</f>
        <v>50</v>
      </c>
      <c r="P432" s="9">
        <f>P429/(O429+P429)*100</f>
        <v>50</v>
      </c>
      <c r="Q432" s="3" t="s">
        <v>173</v>
      </c>
      <c r="R432" s="13">
        <f>R429/SUM(R428:R430)*100</f>
        <v>40.384615384615387</v>
      </c>
      <c r="S432" s="38"/>
      <c r="T432" s="3" t="s">
        <v>172</v>
      </c>
      <c r="U432" s="8">
        <f>U429/(U429+V429)*100</f>
        <v>25</v>
      </c>
      <c r="V432" s="9">
        <f>V429/(U429+V429)*100</f>
        <v>75</v>
      </c>
      <c r="W432" s="3" t="s">
        <v>173</v>
      </c>
      <c r="X432" s="13">
        <f>X429/SUM(X428:X430)*100</f>
        <v>35.9375</v>
      </c>
    </row>
    <row r="433" spans="2:24" ht="15" customHeight="1" x14ac:dyDescent="0.25">
      <c r="B433" s="4" t="s">
        <v>174</v>
      </c>
      <c r="C433" s="10">
        <f>C430/(C430+D430)*100</f>
        <v>25</v>
      </c>
      <c r="D433" s="11">
        <f>D430/(C430+D430)*100</f>
        <v>75</v>
      </c>
      <c r="E433" s="4" t="s">
        <v>175</v>
      </c>
      <c r="F433" s="14">
        <f>F430/SUM(F428:F430)*100</f>
        <v>12.5</v>
      </c>
      <c r="G433" s="38"/>
      <c r="H433" s="4" t="s">
        <v>174</v>
      </c>
      <c r="I433" s="10">
        <f>I430/(I430+J430)*100</f>
        <v>100</v>
      </c>
      <c r="J433" s="11">
        <f>J430/(I430+J430)*100</f>
        <v>0</v>
      </c>
      <c r="K433" s="4" t="s">
        <v>175</v>
      </c>
      <c r="L433" s="14">
        <f>L430/SUM(L428:L430)*100</f>
        <v>20</v>
      </c>
      <c r="M433" s="38"/>
      <c r="N433" s="4" t="s">
        <v>174</v>
      </c>
      <c r="O433" s="10">
        <f>O430/(O430+P430)*100</f>
        <v>25</v>
      </c>
      <c r="P433" s="11">
        <f>P430/(O430+P430)*100</f>
        <v>75</v>
      </c>
      <c r="Q433" s="4" t="s">
        <v>175</v>
      </c>
      <c r="R433" s="14">
        <f>R430/SUM(R428:R430)*100</f>
        <v>15.384615384615385</v>
      </c>
      <c r="S433" s="38"/>
      <c r="T433" s="4" t="s">
        <v>174</v>
      </c>
      <c r="U433" s="10">
        <f>U430/(U430+V430)*100</f>
        <v>55.555555555555557</v>
      </c>
      <c r="V433" s="11">
        <f>V430/(U430+V430)*100</f>
        <v>44.444444444444443</v>
      </c>
      <c r="W433" s="4" t="s">
        <v>175</v>
      </c>
      <c r="X433" s="14">
        <f>X430/SUM(X428:X430)*100</f>
        <v>20.3125</v>
      </c>
    </row>
    <row r="434" spans="2:24" ht="15" customHeight="1" x14ac:dyDescent="0.25">
      <c r="B434" s="2" t="s">
        <v>176</v>
      </c>
      <c r="C434" s="40">
        <v>0</v>
      </c>
      <c r="D434" s="41"/>
      <c r="E434" s="2" t="s">
        <v>177</v>
      </c>
      <c r="F434" s="12">
        <f>SQRT(5+F428)/SQRT(5+F429)*((5+C428)/(5+D428))</f>
        <v>0.5052227518686041</v>
      </c>
      <c r="G434" s="38"/>
      <c r="H434" s="2" t="s">
        <v>176</v>
      </c>
      <c r="I434" s="40">
        <v>0</v>
      </c>
      <c r="J434" s="41"/>
      <c r="K434" s="2" t="s">
        <v>177</v>
      </c>
      <c r="L434" s="12">
        <f>SQRT(5+L428)/SQRT(5+L429)*((5+I428)/(5+J428))</f>
        <v>0.375</v>
      </c>
      <c r="M434" s="38"/>
      <c r="N434" s="2" t="s">
        <v>176</v>
      </c>
      <c r="O434" s="40">
        <v>5</v>
      </c>
      <c r="P434" s="41"/>
      <c r="Q434" s="2" t="s">
        <v>177</v>
      </c>
      <c r="R434" s="12">
        <f>SQRT(5+R428)/SQRT(5+R429)*((5+O428)/(5+P428))</f>
        <v>1.4269049345726201</v>
      </c>
      <c r="S434" s="38"/>
      <c r="T434" s="2" t="s">
        <v>176</v>
      </c>
      <c r="U434" s="40">
        <v>4</v>
      </c>
      <c r="V434" s="41"/>
      <c r="W434" s="2" t="s">
        <v>177</v>
      </c>
      <c r="X434" s="12">
        <f>SQRT(5+X428)/SQRT(5+X429)*((5+U428)/(5+V428))</f>
        <v>2.1712405933672376</v>
      </c>
    </row>
    <row r="435" spans="2:24" ht="15" customHeight="1" x14ac:dyDescent="0.25">
      <c r="B435" s="3" t="s">
        <v>178</v>
      </c>
      <c r="C435" s="42">
        <v>14</v>
      </c>
      <c r="D435" s="43"/>
      <c r="E435" s="3" t="s">
        <v>179</v>
      </c>
      <c r="F435" s="13">
        <f>SQRT(5+F429)/SQRT(5+F430)*((5+C429)/(5+D429))</f>
        <v>1.2724180205607036</v>
      </c>
      <c r="G435" s="38"/>
      <c r="H435" s="3" t="s">
        <v>178</v>
      </c>
      <c r="I435" s="42">
        <v>7</v>
      </c>
      <c r="J435" s="43"/>
      <c r="K435" s="3" t="s">
        <v>179</v>
      </c>
      <c r="L435" s="13">
        <f>SQRT(5+L429)/SQRT(5+L430)*((5+I429)/(5+J429))</f>
        <v>2.412090756622109</v>
      </c>
      <c r="M435" s="38"/>
      <c r="N435" s="3" t="s">
        <v>178</v>
      </c>
      <c r="O435" s="42">
        <v>4</v>
      </c>
      <c r="P435" s="43"/>
      <c r="Q435" s="3" t="s">
        <v>179</v>
      </c>
      <c r="R435" s="13">
        <f>SQRT(5+R429)/SQRT(5+R430)*((5+O429)/(5+P429))</f>
        <v>1.4142135623730949</v>
      </c>
      <c r="S435" s="38"/>
      <c r="T435" s="3" t="s">
        <v>178</v>
      </c>
      <c r="U435" s="42">
        <v>4</v>
      </c>
      <c r="V435" s="43"/>
      <c r="W435" s="3" t="s">
        <v>179</v>
      </c>
      <c r="X435" s="13">
        <f>SQRT(5+X429)/SQRT(5+X430)*((5+U429)/(5+V429))</f>
        <v>0.93541434669348544</v>
      </c>
    </row>
    <row r="436" spans="2:24" ht="15" customHeight="1" x14ac:dyDescent="0.25">
      <c r="B436" s="4" t="s">
        <v>180</v>
      </c>
      <c r="C436" s="44">
        <v>0</v>
      </c>
      <c r="D436" s="45"/>
      <c r="E436" s="4" t="s">
        <v>181</v>
      </c>
      <c r="F436" s="14">
        <f>SQRT(5+F430)/SQRT(5+F428)*((5+C430)/(5+D430))</f>
        <v>0.59829302641309923</v>
      </c>
      <c r="G436" s="38"/>
      <c r="H436" s="4" t="s">
        <v>180</v>
      </c>
      <c r="I436" s="44">
        <v>1</v>
      </c>
      <c r="J436" s="45"/>
      <c r="K436" s="4" t="s">
        <v>181</v>
      </c>
      <c r="L436" s="14">
        <f>SQRT(5+L430)/SQRT(5+L428)*((5+I430)/(5+J430))</f>
        <v>1.3266499161421599</v>
      </c>
      <c r="M436" s="38"/>
      <c r="N436" s="4" t="s">
        <v>180</v>
      </c>
      <c r="O436" s="44">
        <v>0</v>
      </c>
      <c r="P436" s="45"/>
      <c r="Q436" s="4" t="s">
        <v>181</v>
      </c>
      <c r="R436" s="14">
        <f>SQRT(5+R430)/SQRT(5+R428)*((5+O430)/(5+P430))</f>
        <v>0.51103885790193515</v>
      </c>
      <c r="S436" s="38"/>
      <c r="T436" s="4" t="s">
        <v>180</v>
      </c>
      <c r="U436" s="44">
        <v>0</v>
      </c>
      <c r="V436" s="45"/>
      <c r="W436" s="4" t="s">
        <v>181</v>
      </c>
      <c r="X436" s="14">
        <f>SQRT(5+X430)/SQRT(5+X428)*((5+U430)/(5+V430))</f>
        <v>0.82060993986221809</v>
      </c>
    </row>
    <row r="437" spans="2:24" ht="15" customHeight="1" x14ac:dyDescent="0.25">
      <c r="B437" s="2" t="s">
        <v>161</v>
      </c>
      <c r="C437" s="6">
        <f>(100*F434)/(1+F434)</f>
        <v>33.564650231430115</v>
      </c>
      <c r="D437" s="7">
        <f>100-C437</f>
        <v>66.435349768569893</v>
      </c>
      <c r="E437" s="2" t="s">
        <v>130</v>
      </c>
      <c r="F437" s="7">
        <f>(C437+D439)/2</f>
        <v>48.065700049916174</v>
      </c>
      <c r="G437" s="38"/>
      <c r="H437" s="2" t="s">
        <v>161</v>
      </c>
      <c r="I437" s="6">
        <f>(100*L434)/(1+L434)</f>
        <v>27.272727272727273</v>
      </c>
      <c r="J437" s="7">
        <f>100-I437</f>
        <v>72.72727272727272</v>
      </c>
      <c r="K437" s="2" t="s">
        <v>130</v>
      </c>
      <c r="L437" s="7">
        <f>(I437+J439)/2</f>
        <v>35.126489698347854</v>
      </c>
      <c r="M437" s="38"/>
      <c r="N437" s="2" t="s">
        <v>161</v>
      </c>
      <c r="O437" s="6">
        <f>(100*R434)/(1+R434)</f>
        <v>58.79525457489332</v>
      </c>
      <c r="P437" s="7">
        <f>100-O437</f>
        <v>41.20474542510668</v>
      </c>
      <c r="Q437" s="2" t="s">
        <v>130</v>
      </c>
      <c r="R437" s="7">
        <f>(O437+P439)/2</f>
        <v>62.487444758735641</v>
      </c>
      <c r="S437" s="38"/>
      <c r="T437" s="2" t="s">
        <v>161</v>
      </c>
      <c r="U437" s="6">
        <f>(100*X434)/(1+X434)</f>
        <v>68.466599409343601</v>
      </c>
      <c r="V437" s="7">
        <f>100-U437</f>
        <v>31.533400590656399</v>
      </c>
      <c r="W437" s="2" t="s">
        <v>130</v>
      </c>
      <c r="X437" s="7">
        <f>(U437+V439)/2</f>
        <v>61.6966233443219</v>
      </c>
    </row>
    <row r="438" spans="2:24" ht="15" customHeight="1" x14ac:dyDescent="0.25">
      <c r="B438" s="3" t="s">
        <v>162</v>
      </c>
      <c r="C438" s="8">
        <f>(100*F435)/(1+F435)</f>
        <v>55.994012063270972</v>
      </c>
      <c r="D438" s="9">
        <f t="shared" ref="D438:D439" si="112">100-C438</f>
        <v>44.005987936729028</v>
      </c>
      <c r="E438" s="3" t="s">
        <v>131</v>
      </c>
      <c r="F438" s="9">
        <f>(D437+C438)/2</f>
        <v>61.214680915920432</v>
      </c>
      <c r="G438" s="38"/>
      <c r="H438" s="3" t="s">
        <v>162</v>
      </c>
      <c r="I438" s="8">
        <f>(100*L435)/(1+L435)</f>
        <v>70.692455994635466</v>
      </c>
      <c r="J438" s="9">
        <f t="shared" ref="J438:J439" si="113">100-I438</f>
        <v>29.307544005364534</v>
      </c>
      <c r="K438" s="3" t="s">
        <v>131</v>
      </c>
      <c r="L438" s="9">
        <f>(J437+I438)/2</f>
        <v>71.7098643609541</v>
      </c>
      <c r="M438" s="38"/>
      <c r="N438" s="3" t="s">
        <v>162</v>
      </c>
      <c r="O438" s="8">
        <f>(100*R435)/(1+R435)</f>
        <v>58.57864376269049</v>
      </c>
      <c r="P438" s="9">
        <f t="shared" ref="P438:P439" si="114">100-O438</f>
        <v>41.42135623730951</v>
      </c>
      <c r="Q438" s="3" t="s">
        <v>131</v>
      </c>
      <c r="R438" s="9">
        <f>(P437+O438)/2</f>
        <v>49.891694593898585</v>
      </c>
      <c r="S438" s="38"/>
      <c r="T438" s="3" t="s">
        <v>162</v>
      </c>
      <c r="U438" s="8">
        <f>(100*X435)/(1+X435)</f>
        <v>48.331477354788284</v>
      </c>
      <c r="V438" s="9">
        <f t="shared" ref="V438:V439" si="115">100-U438</f>
        <v>51.668522645211716</v>
      </c>
      <c r="W438" s="3" t="s">
        <v>131</v>
      </c>
      <c r="X438" s="9">
        <f>(V437+U438)/2</f>
        <v>39.932438972722338</v>
      </c>
    </row>
    <row r="439" spans="2:24" ht="15" customHeight="1" x14ac:dyDescent="0.25">
      <c r="B439" s="4" t="s">
        <v>132</v>
      </c>
      <c r="C439" s="10">
        <f>(100*F436)/(1+F436)</f>
        <v>37.433250131597759</v>
      </c>
      <c r="D439" s="11">
        <f t="shared" si="112"/>
        <v>62.566749868402241</v>
      </c>
      <c r="E439" s="4" t="s">
        <v>133</v>
      </c>
      <c r="F439" s="11">
        <f>(D438+C439)/2</f>
        <v>40.719619034163394</v>
      </c>
      <c r="G439" s="38"/>
      <c r="H439" s="4" t="s">
        <v>132</v>
      </c>
      <c r="I439" s="10">
        <f>(100*L436)/(1+L436)</f>
        <v>57.019747876031573</v>
      </c>
      <c r="J439" s="11">
        <f t="shared" si="113"/>
        <v>42.980252123968427</v>
      </c>
      <c r="K439" s="4" t="s">
        <v>133</v>
      </c>
      <c r="L439" s="11">
        <f>(J438+I439)/2</f>
        <v>43.163645940698053</v>
      </c>
      <c r="M439" s="38"/>
      <c r="N439" s="4" t="s">
        <v>132</v>
      </c>
      <c r="O439" s="10">
        <f>(100*R436)/(1+R436)</f>
        <v>33.820365057422038</v>
      </c>
      <c r="P439" s="11">
        <f t="shared" si="114"/>
        <v>66.179634942577962</v>
      </c>
      <c r="Q439" s="4" t="s">
        <v>133</v>
      </c>
      <c r="R439" s="11">
        <f>(P438+O439)/2</f>
        <v>37.620860647365774</v>
      </c>
      <c r="S439" s="38"/>
      <c r="T439" s="4" t="s">
        <v>132</v>
      </c>
      <c r="U439" s="10">
        <f>(100*X436)/(1+X436)</f>
        <v>45.073352720699802</v>
      </c>
      <c r="V439" s="11">
        <f t="shared" si="115"/>
        <v>54.926647279300198</v>
      </c>
      <c r="W439" s="4" t="s">
        <v>133</v>
      </c>
      <c r="X439" s="11">
        <f>(V438+U439)/2</f>
        <v>48.370937682955756</v>
      </c>
    </row>
    <row r="440" spans="2:24" ht="15" customHeight="1" x14ac:dyDescent="0.25">
      <c r="B440" s="46" t="s">
        <v>134</v>
      </c>
      <c r="C440" s="49">
        <f>SUM(C428:D430, C434:C436)</f>
        <v>36</v>
      </c>
      <c r="D440" s="50"/>
      <c r="E440" s="5" t="s">
        <v>135</v>
      </c>
      <c r="F440" s="15">
        <f>SQRT(((50-D437)^2+(50-D438)^2+(50-D439)^2)/2)</f>
        <v>15.231088353838279</v>
      </c>
      <c r="G440" s="38"/>
      <c r="H440" s="46" t="s">
        <v>134</v>
      </c>
      <c r="I440" s="49">
        <f>SUM(I428:J430, I434:I436)</f>
        <v>15</v>
      </c>
      <c r="J440" s="50"/>
      <c r="K440" s="5" t="s">
        <v>135</v>
      </c>
      <c r="L440" s="15">
        <f>SQRT(((50-J437)^2+(50-J438)^2+(50-J439)^2)/2)</f>
        <v>22.293312012269613</v>
      </c>
      <c r="M440" s="38"/>
      <c r="N440" s="46" t="s">
        <v>134</v>
      </c>
      <c r="O440" s="49">
        <f>SUM(O428:P430, O434:O436)</f>
        <v>26</v>
      </c>
      <c r="P440" s="50"/>
      <c r="Q440" s="5" t="s">
        <v>135</v>
      </c>
      <c r="R440" s="15">
        <f>SQRT(((50-P437)^2+(50-P438)^2+(50-P439)^2)/2)</f>
        <v>14.365413650838951</v>
      </c>
      <c r="S440" s="38"/>
      <c r="T440" s="46" t="s">
        <v>134</v>
      </c>
      <c r="U440" s="49">
        <f>SUM(U428:V430, U434:U436)</f>
        <v>32</v>
      </c>
      <c r="V440" s="50"/>
      <c r="W440" s="5" t="s">
        <v>135</v>
      </c>
      <c r="X440" s="15">
        <f>SQRT(((50-V437)^2+(50-V438)^2+(50-V439)^2)/2)</f>
        <v>13.565970569358276</v>
      </c>
    </row>
    <row r="441" spans="2:24" ht="15" customHeight="1" x14ac:dyDescent="0.25">
      <c r="B441" s="47"/>
      <c r="C441" s="51"/>
      <c r="D441" s="52"/>
      <c r="E441" s="5" t="s">
        <v>136</v>
      </c>
      <c r="F441" s="15">
        <f>SQRT(((50-F437)^2+(50-F438)^2+(50-F439)^2)/2)</f>
        <v>10.38354600350638</v>
      </c>
      <c r="G441" s="38"/>
      <c r="H441" s="47"/>
      <c r="I441" s="51"/>
      <c r="J441" s="52"/>
      <c r="K441" s="5" t="s">
        <v>136</v>
      </c>
      <c r="L441" s="15">
        <f>SQRT(((50-L437)^2+(50-L438)^2+(50-L439)^2)/2)</f>
        <v>19.225962343775041</v>
      </c>
      <c r="M441" s="38"/>
      <c r="N441" s="47"/>
      <c r="O441" s="51"/>
      <c r="P441" s="52"/>
      <c r="Q441" s="5" t="s">
        <v>136</v>
      </c>
      <c r="R441" s="15">
        <f>SQRT(((50-R437)^2+(50-R438)^2+(50-R439)^2)/2)</f>
        <v>12.433645840528882</v>
      </c>
      <c r="S441" s="38"/>
      <c r="T441" s="47"/>
      <c r="U441" s="51"/>
      <c r="V441" s="52"/>
      <c r="W441" s="5" t="s">
        <v>136</v>
      </c>
      <c r="X441" s="15">
        <f>SQRT(((50-X437)^2+(50-X438)^2+(50-X439)^2)/2)</f>
        <v>10.973163325352212</v>
      </c>
    </row>
    <row r="442" spans="2:24" ht="15" customHeight="1" x14ac:dyDescent="0.25">
      <c r="B442" s="48"/>
      <c r="C442" s="53"/>
      <c r="D442" s="54"/>
      <c r="E442" s="5" t="s">
        <v>137</v>
      </c>
      <c r="F442" s="15">
        <f>SQRT(((2*F440^2)+(2*F441^2))/4)</f>
        <v>13.034647675510094</v>
      </c>
      <c r="G442" s="38"/>
      <c r="H442" s="48"/>
      <c r="I442" s="53"/>
      <c r="J442" s="54"/>
      <c r="K442" s="5" t="s">
        <v>137</v>
      </c>
      <c r="L442" s="15">
        <f>SQRT(((2*L440^2)+(2*L441^2))/4)</f>
        <v>20.816212293794717</v>
      </c>
      <c r="M442" s="38"/>
      <c r="N442" s="48"/>
      <c r="O442" s="53"/>
      <c r="P442" s="54"/>
      <c r="Q442" s="5" t="s">
        <v>137</v>
      </c>
      <c r="R442" s="15">
        <f>SQRT(((2*R440^2)+(2*R441^2))/4)</f>
        <v>13.434296748386409</v>
      </c>
      <c r="S442" s="38"/>
      <c r="T442" s="48"/>
      <c r="U442" s="53"/>
      <c r="V442" s="54"/>
      <c r="W442" s="5" t="s">
        <v>137</v>
      </c>
      <c r="X442" s="15">
        <f>SQRT(((2*X440^2)+(2*X441^2))/4)</f>
        <v>12.337865918657686</v>
      </c>
    </row>
    <row r="444" spans="2:24" ht="15" customHeight="1" x14ac:dyDescent="0.25">
      <c r="B444" s="39" t="s">
        <v>480</v>
      </c>
      <c r="C444" s="39"/>
      <c r="D444" s="39"/>
      <c r="E444" s="39"/>
      <c r="F444" s="39"/>
      <c r="G444" s="38"/>
      <c r="H444" s="39" t="s">
        <v>483</v>
      </c>
      <c r="I444" s="39"/>
      <c r="J444" s="39"/>
      <c r="K444" s="39"/>
      <c r="L444" s="39"/>
      <c r="M444" s="38"/>
      <c r="N444" s="39" t="s">
        <v>484</v>
      </c>
      <c r="O444" s="39"/>
      <c r="P444" s="39"/>
      <c r="Q444" s="39"/>
      <c r="R444" s="39"/>
      <c r="S444" s="38"/>
      <c r="T444" s="39" t="s">
        <v>487</v>
      </c>
      <c r="U444" s="39"/>
      <c r="V444" s="39"/>
      <c r="W444" s="39"/>
      <c r="X444" s="39"/>
    </row>
    <row r="445" spans="2:24" ht="15" customHeight="1" x14ac:dyDescent="0.25">
      <c r="B445" s="2" t="s">
        <v>161</v>
      </c>
      <c r="C445" s="33">
        <v>6</v>
      </c>
      <c r="D445" s="34">
        <v>3</v>
      </c>
      <c r="E445" s="2" t="s">
        <v>167</v>
      </c>
      <c r="F445" s="16">
        <f>C445+D445+C447+D447+C451*2</f>
        <v>15</v>
      </c>
      <c r="G445" s="38"/>
      <c r="H445" s="2" t="s">
        <v>161</v>
      </c>
      <c r="I445" s="33">
        <v>0</v>
      </c>
      <c r="J445" s="34">
        <v>0</v>
      </c>
      <c r="K445" s="2" t="s">
        <v>167</v>
      </c>
      <c r="L445" s="16">
        <f>I445+J445+I447+J447+I451*2</f>
        <v>0</v>
      </c>
      <c r="M445" s="38"/>
      <c r="N445" s="2" t="s">
        <v>161</v>
      </c>
      <c r="O445" s="33">
        <v>3</v>
      </c>
      <c r="P445" s="34">
        <v>2</v>
      </c>
      <c r="Q445" s="2" t="s">
        <v>167</v>
      </c>
      <c r="R445" s="16">
        <f>O445+P445+O447+P447+O451*2</f>
        <v>9</v>
      </c>
      <c r="S445" s="38"/>
      <c r="T445" s="2" t="s">
        <v>161</v>
      </c>
      <c r="U445" s="33">
        <v>2</v>
      </c>
      <c r="V445" s="34">
        <v>4</v>
      </c>
      <c r="W445" s="2" t="s">
        <v>167</v>
      </c>
      <c r="X445" s="16">
        <f>U445+V445+U447+V447+U451*2</f>
        <v>11</v>
      </c>
    </row>
    <row r="446" spans="2:24" ht="15" customHeight="1" x14ac:dyDescent="0.25">
      <c r="B446" s="3" t="s">
        <v>162</v>
      </c>
      <c r="C446" s="35">
        <v>2</v>
      </c>
      <c r="D446" s="36">
        <v>2</v>
      </c>
      <c r="E446" s="3" t="s">
        <v>168</v>
      </c>
      <c r="F446" s="17">
        <f>SUM(C445:D446)+C452*2</f>
        <v>15</v>
      </c>
      <c r="G446" s="38"/>
      <c r="H446" s="3" t="s">
        <v>162</v>
      </c>
      <c r="I446" s="35">
        <v>4</v>
      </c>
      <c r="J446" s="36">
        <v>5</v>
      </c>
      <c r="K446" s="3" t="s">
        <v>168</v>
      </c>
      <c r="L446" s="17">
        <f>SUM(I445:J446)+I452*2</f>
        <v>15</v>
      </c>
      <c r="M446" s="38"/>
      <c r="N446" s="3" t="s">
        <v>162</v>
      </c>
      <c r="O446" s="35">
        <v>0</v>
      </c>
      <c r="P446" s="36">
        <v>0</v>
      </c>
      <c r="Q446" s="3" t="s">
        <v>168</v>
      </c>
      <c r="R446" s="17">
        <f>SUM(O445:P446)+O452*2</f>
        <v>11</v>
      </c>
      <c r="S446" s="38"/>
      <c r="T446" s="3" t="s">
        <v>162</v>
      </c>
      <c r="U446" s="35">
        <v>0</v>
      </c>
      <c r="V446" s="36">
        <v>0</v>
      </c>
      <c r="W446" s="3" t="s">
        <v>168</v>
      </c>
      <c r="X446" s="17">
        <f>SUM(U445:V446)+U452*2</f>
        <v>6</v>
      </c>
    </row>
    <row r="447" spans="2:24" ht="15" customHeight="1" x14ac:dyDescent="0.25">
      <c r="B447" s="4" t="s">
        <v>132</v>
      </c>
      <c r="C447" s="31">
        <v>3</v>
      </c>
      <c r="D447" s="32">
        <v>3</v>
      </c>
      <c r="E447" s="4" t="s">
        <v>169</v>
      </c>
      <c r="F447" s="18">
        <f>SUM(C446:D447)+C453*2</f>
        <v>10</v>
      </c>
      <c r="G447" s="38"/>
      <c r="H447" s="4" t="s">
        <v>132</v>
      </c>
      <c r="I447" s="31">
        <v>0</v>
      </c>
      <c r="J447" s="32">
        <v>0</v>
      </c>
      <c r="K447" s="4" t="s">
        <v>169</v>
      </c>
      <c r="L447" s="18">
        <f>SUM(I446:J447)+I453*2</f>
        <v>11</v>
      </c>
      <c r="M447" s="38"/>
      <c r="N447" s="4" t="s">
        <v>132</v>
      </c>
      <c r="O447" s="31">
        <v>0</v>
      </c>
      <c r="P447" s="32">
        <v>0</v>
      </c>
      <c r="Q447" s="4" t="s">
        <v>169</v>
      </c>
      <c r="R447" s="18">
        <f>SUM(O446:P447)+O453*2</f>
        <v>0</v>
      </c>
      <c r="S447" s="38"/>
      <c r="T447" s="4" t="s">
        <v>132</v>
      </c>
      <c r="U447" s="31">
        <v>1</v>
      </c>
      <c r="V447" s="32">
        <v>0</v>
      </c>
      <c r="W447" s="4" t="s">
        <v>169</v>
      </c>
      <c r="X447" s="18">
        <f>SUM(U446:V447)+U453*2</f>
        <v>3</v>
      </c>
    </row>
    <row r="448" spans="2:24" ht="15" customHeight="1" x14ac:dyDescent="0.25">
      <c r="B448" s="2" t="s">
        <v>170</v>
      </c>
      <c r="C448" s="6">
        <f>C445/(C445+D445)*100</f>
        <v>66.666666666666657</v>
      </c>
      <c r="D448" s="7">
        <f>D445/(C445+D445)*100</f>
        <v>33.333333333333329</v>
      </c>
      <c r="E448" s="2" t="s">
        <v>171</v>
      </c>
      <c r="F448" s="12">
        <f>F445/SUM(F445:F447)*100</f>
        <v>37.5</v>
      </c>
      <c r="G448" s="38"/>
      <c r="H448" s="2" t="s">
        <v>170</v>
      </c>
      <c r="I448" s="6" t="e">
        <f>I445/(I445+J445)*100</f>
        <v>#DIV/0!</v>
      </c>
      <c r="J448" s="7" t="e">
        <f>J445/(I445+J445)*100</f>
        <v>#DIV/0!</v>
      </c>
      <c r="K448" s="2" t="s">
        <v>171</v>
      </c>
      <c r="L448" s="12">
        <f>L445/SUM(L445:L447)*100</f>
        <v>0</v>
      </c>
      <c r="M448" s="38"/>
      <c r="N448" s="2" t="s">
        <v>170</v>
      </c>
      <c r="O448" s="6">
        <f>O445/(O445+P445)*100</f>
        <v>60</v>
      </c>
      <c r="P448" s="7">
        <f>P445/(O445+P445)*100</f>
        <v>40</v>
      </c>
      <c r="Q448" s="2" t="s">
        <v>171</v>
      </c>
      <c r="R448" s="12">
        <f>R445/SUM(R445:R447)*100</f>
        <v>45</v>
      </c>
      <c r="S448" s="38"/>
      <c r="T448" s="2" t="s">
        <v>170</v>
      </c>
      <c r="U448" s="6">
        <f>U445/(U445+V445)*100</f>
        <v>33.333333333333329</v>
      </c>
      <c r="V448" s="7">
        <f>V445/(U445+V445)*100</f>
        <v>66.666666666666657</v>
      </c>
      <c r="W448" s="2" t="s">
        <v>171</v>
      </c>
      <c r="X448" s="12">
        <f>X445/SUM(X445:X447)*100</f>
        <v>55.000000000000007</v>
      </c>
    </row>
    <row r="449" spans="2:24" ht="15" customHeight="1" x14ac:dyDescent="0.25">
      <c r="B449" s="3" t="s">
        <v>172</v>
      </c>
      <c r="C449" s="8">
        <f>C446/(C446+D446)*100</f>
        <v>50</v>
      </c>
      <c r="D449" s="9">
        <f>D446/(C446+D446)*100</f>
        <v>50</v>
      </c>
      <c r="E449" s="3" t="s">
        <v>173</v>
      </c>
      <c r="F449" s="13">
        <f>F446/SUM(F445:F447)*100</f>
        <v>37.5</v>
      </c>
      <c r="G449" s="38"/>
      <c r="H449" s="3" t="s">
        <v>172</v>
      </c>
      <c r="I449" s="8">
        <f>I446/(I446+J446)*100</f>
        <v>44.444444444444443</v>
      </c>
      <c r="J449" s="9">
        <f>J446/(I446+J446)*100</f>
        <v>55.555555555555557</v>
      </c>
      <c r="K449" s="3" t="s">
        <v>173</v>
      </c>
      <c r="L449" s="13">
        <f>L446/SUM(L445:L447)*100</f>
        <v>57.692307692307686</v>
      </c>
      <c r="M449" s="38"/>
      <c r="N449" s="3" t="s">
        <v>172</v>
      </c>
      <c r="O449" s="8" t="e">
        <f>O446/(O446+P446)*100</f>
        <v>#DIV/0!</v>
      </c>
      <c r="P449" s="9" t="e">
        <f>P446/(O446+P446)*100</f>
        <v>#DIV/0!</v>
      </c>
      <c r="Q449" s="3" t="s">
        <v>173</v>
      </c>
      <c r="R449" s="13">
        <f>R446/SUM(R445:R447)*100</f>
        <v>55.000000000000007</v>
      </c>
      <c r="S449" s="38"/>
      <c r="T449" s="3" t="s">
        <v>172</v>
      </c>
      <c r="U449" s="8" t="e">
        <f>U446/(U446+V446)*100</f>
        <v>#DIV/0!</v>
      </c>
      <c r="V449" s="9" t="e">
        <f>V446/(U446+V446)*100</f>
        <v>#DIV/0!</v>
      </c>
      <c r="W449" s="3" t="s">
        <v>173</v>
      </c>
      <c r="X449" s="13">
        <f>X446/SUM(X445:X447)*100</f>
        <v>30</v>
      </c>
    </row>
    <row r="450" spans="2:24" ht="15" customHeight="1" x14ac:dyDescent="0.25">
      <c r="B450" s="4" t="s">
        <v>174</v>
      </c>
      <c r="C450" s="10">
        <f>C447/(C447+D447)*100</f>
        <v>50</v>
      </c>
      <c r="D450" s="11">
        <f>D447/(C447+D447)*100</f>
        <v>50</v>
      </c>
      <c r="E450" s="4" t="s">
        <v>175</v>
      </c>
      <c r="F450" s="14">
        <f>F447/SUM(F445:F447)*100</f>
        <v>25</v>
      </c>
      <c r="G450" s="38"/>
      <c r="H450" s="4" t="s">
        <v>174</v>
      </c>
      <c r="I450" s="10" t="e">
        <f>I447/(I447+J447)*100</f>
        <v>#DIV/0!</v>
      </c>
      <c r="J450" s="11" t="e">
        <f>J447/(I447+J447)*100</f>
        <v>#DIV/0!</v>
      </c>
      <c r="K450" s="4" t="s">
        <v>175</v>
      </c>
      <c r="L450" s="14">
        <f>L447/SUM(L445:L447)*100</f>
        <v>42.307692307692307</v>
      </c>
      <c r="M450" s="38"/>
      <c r="N450" s="4" t="s">
        <v>174</v>
      </c>
      <c r="O450" s="10" t="e">
        <f>O447/(O447+P447)*100</f>
        <v>#DIV/0!</v>
      </c>
      <c r="P450" s="11" t="e">
        <f>P447/(O447+P447)*100</f>
        <v>#DIV/0!</v>
      </c>
      <c r="Q450" s="4" t="s">
        <v>175</v>
      </c>
      <c r="R450" s="14">
        <f>R447/SUM(R445:R447)*100</f>
        <v>0</v>
      </c>
      <c r="S450" s="38"/>
      <c r="T450" s="4" t="s">
        <v>174</v>
      </c>
      <c r="U450" s="10">
        <f>U447/(U447+V447)*100</f>
        <v>100</v>
      </c>
      <c r="V450" s="11">
        <f>V447/(U447+V447)*100</f>
        <v>0</v>
      </c>
      <c r="W450" s="4" t="s">
        <v>175</v>
      </c>
      <c r="X450" s="14">
        <f>X447/SUM(X445:X447)*100</f>
        <v>15</v>
      </c>
    </row>
    <row r="451" spans="2:24" ht="15" customHeight="1" x14ac:dyDescent="0.25">
      <c r="B451" s="2" t="s">
        <v>176</v>
      </c>
      <c r="C451" s="40">
        <v>0</v>
      </c>
      <c r="D451" s="41"/>
      <c r="E451" s="2" t="s">
        <v>177</v>
      </c>
      <c r="F451" s="12">
        <f>SQRT(5+F445)/SQRT(5+F446)*((5+C445)/(5+D445))</f>
        <v>1.375</v>
      </c>
      <c r="G451" s="38"/>
      <c r="H451" s="2" t="s">
        <v>176</v>
      </c>
      <c r="I451" s="40">
        <v>0</v>
      </c>
      <c r="J451" s="41"/>
      <c r="K451" s="2" t="s">
        <v>177</v>
      </c>
      <c r="L451" s="12">
        <f>SQRT(5+L445)/SQRT(5+L446)*((5+I445)/(5+J445))</f>
        <v>0.5</v>
      </c>
      <c r="M451" s="38"/>
      <c r="N451" s="2" t="s">
        <v>176</v>
      </c>
      <c r="O451" s="40">
        <v>2</v>
      </c>
      <c r="P451" s="41"/>
      <c r="Q451" s="2" t="s">
        <v>177</v>
      </c>
      <c r="R451" s="12">
        <f>SQRT(5+R445)/SQRT(5+R446)*((5+O445)/(5+P445))</f>
        <v>1.0690449676496974</v>
      </c>
      <c r="S451" s="38"/>
      <c r="T451" s="2" t="s">
        <v>176</v>
      </c>
      <c r="U451" s="40">
        <v>2</v>
      </c>
      <c r="V451" s="41"/>
      <c r="W451" s="2" t="s">
        <v>177</v>
      </c>
      <c r="X451" s="12">
        <f>SQRT(5+X445)/SQRT(5+X446)*((5+U445)/(5+V445))</f>
        <v>0.93803529424193133</v>
      </c>
    </row>
    <row r="452" spans="2:24" ht="15" customHeight="1" x14ac:dyDescent="0.25">
      <c r="B452" s="3" t="s">
        <v>178</v>
      </c>
      <c r="C452" s="42">
        <v>1</v>
      </c>
      <c r="D452" s="43"/>
      <c r="E452" s="3" t="s">
        <v>179</v>
      </c>
      <c r="F452" s="13">
        <f>SQRT(5+F446)/SQRT(5+F447)*((5+C446)/(5+D446))</f>
        <v>1.1547005383792515</v>
      </c>
      <c r="G452" s="38"/>
      <c r="H452" s="3" t="s">
        <v>178</v>
      </c>
      <c r="I452" s="42">
        <v>3</v>
      </c>
      <c r="J452" s="43"/>
      <c r="K452" s="3" t="s">
        <v>179</v>
      </c>
      <c r="L452" s="13">
        <f>SQRT(5+L446)/SQRT(5+L447)*((5+I446)/(5+J446))</f>
        <v>1.0062305898749055</v>
      </c>
      <c r="M452" s="38"/>
      <c r="N452" s="3" t="s">
        <v>178</v>
      </c>
      <c r="O452" s="42">
        <v>3</v>
      </c>
      <c r="P452" s="43"/>
      <c r="Q452" s="3" t="s">
        <v>179</v>
      </c>
      <c r="R452" s="13">
        <f>SQRT(5+R446)/SQRT(5+R447)*((5+O446)/(5+P446))</f>
        <v>1.7888543819998317</v>
      </c>
      <c r="S452" s="38"/>
      <c r="T452" s="3" t="s">
        <v>178</v>
      </c>
      <c r="U452" s="42">
        <v>0</v>
      </c>
      <c r="V452" s="43"/>
      <c r="W452" s="3" t="s">
        <v>179</v>
      </c>
      <c r="X452" s="13">
        <f>SQRT(5+X446)/SQRT(5+X447)*((5+U446)/(5+V446))</f>
        <v>1.1726039399558572</v>
      </c>
    </row>
    <row r="453" spans="2:24" ht="15" customHeight="1" x14ac:dyDescent="0.25">
      <c r="B453" s="4" t="s">
        <v>180</v>
      </c>
      <c r="C453" s="44">
        <v>0</v>
      </c>
      <c r="D453" s="45"/>
      <c r="E453" s="4" t="s">
        <v>181</v>
      </c>
      <c r="F453" s="14">
        <f>SQRT(5+F447)/SQRT(5+F445)*((5+C447)/(5+D447))</f>
        <v>0.8660254037844386</v>
      </c>
      <c r="G453" s="38"/>
      <c r="H453" s="4" t="s">
        <v>180</v>
      </c>
      <c r="I453" s="44">
        <v>1</v>
      </c>
      <c r="J453" s="45"/>
      <c r="K453" s="4" t="s">
        <v>181</v>
      </c>
      <c r="L453" s="14">
        <f>SQRT(5+L447)/SQRT(5+L445)*((5+I447)/(5+J447))</f>
        <v>1.7888543819998317</v>
      </c>
      <c r="M453" s="38"/>
      <c r="N453" s="4" t="s">
        <v>180</v>
      </c>
      <c r="O453" s="44">
        <v>0</v>
      </c>
      <c r="P453" s="45"/>
      <c r="Q453" s="4" t="s">
        <v>181</v>
      </c>
      <c r="R453" s="14">
        <f>SQRT(5+R447)/SQRT(5+R445)*((5+O447)/(5+P447))</f>
        <v>0.59761430466719689</v>
      </c>
      <c r="S453" s="38"/>
      <c r="T453" s="4" t="s">
        <v>180</v>
      </c>
      <c r="U453" s="44">
        <v>1</v>
      </c>
      <c r="V453" s="45"/>
      <c r="W453" s="4" t="s">
        <v>181</v>
      </c>
      <c r="X453" s="14">
        <f>SQRT(5+X447)/SQRT(5+X445)*((5+U447)/(5+V447))</f>
        <v>0.84852813742385702</v>
      </c>
    </row>
    <row r="454" spans="2:24" ht="15" customHeight="1" x14ac:dyDescent="0.25">
      <c r="B454" s="2" t="s">
        <v>161</v>
      </c>
      <c r="C454" s="6">
        <f>(100*F451)/(1+F451)</f>
        <v>57.89473684210526</v>
      </c>
      <c r="D454" s="7">
        <f>100-C454</f>
        <v>42.10526315789474</v>
      </c>
      <c r="E454" s="2" t="s">
        <v>130</v>
      </c>
      <c r="F454" s="7">
        <f>(C454+D456)/2</f>
        <v>55.742287664164905</v>
      </c>
      <c r="G454" s="38"/>
      <c r="H454" s="2" t="s">
        <v>161</v>
      </c>
      <c r="I454" s="6">
        <f>(100*L451)/(1+L451)</f>
        <v>33.333333333333336</v>
      </c>
      <c r="J454" s="7">
        <f>100-I454</f>
        <v>66.666666666666657</v>
      </c>
      <c r="K454" s="2" t="s">
        <v>130</v>
      </c>
      <c r="L454" s="7">
        <f>(I454+J456)/2</f>
        <v>34.595175348481021</v>
      </c>
      <c r="M454" s="38"/>
      <c r="N454" s="2" t="s">
        <v>161</v>
      </c>
      <c r="O454" s="6">
        <f>(100*R451)/(1+R451)</f>
        <v>51.668522645211723</v>
      </c>
      <c r="P454" s="7">
        <f>100-O454</f>
        <v>48.331477354788277</v>
      </c>
      <c r="Q454" s="2" t="s">
        <v>130</v>
      </c>
      <c r="R454" s="7">
        <f>(O454+P456)/2</f>
        <v>57.130926515157221</v>
      </c>
      <c r="S454" s="38"/>
      <c r="T454" s="2" t="s">
        <v>161</v>
      </c>
      <c r="U454" s="6">
        <f>(100*X451)/(1+X451)</f>
        <v>48.401352494916594</v>
      </c>
      <c r="V454" s="7">
        <f>100-U454</f>
        <v>51.598647505083406</v>
      </c>
      <c r="W454" s="2" t="s">
        <v>130</v>
      </c>
      <c r="X454" s="7">
        <f>(U454+V456)/2</f>
        <v>51.249223136055257</v>
      </c>
    </row>
    <row r="455" spans="2:24" ht="15" customHeight="1" x14ac:dyDescent="0.25">
      <c r="B455" s="3" t="s">
        <v>162</v>
      </c>
      <c r="C455" s="8">
        <f>(100*F452)/(1+F452)</f>
        <v>53.589838486224544</v>
      </c>
      <c r="D455" s="9">
        <f t="shared" ref="D455:D456" si="116">100-C455</f>
        <v>46.410161513775456</v>
      </c>
      <c r="E455" s="3" t="s">
        <v>131</v>
      </c>
      <c r="F455" s="9">
        <f>(D454+C455)/2</f>
        <v>47.847550822059645</v>
      </c>
      <c r="G455" s="38"/>
      <c r="H455" s="3" t="s">
        <v>162</v>
      </c>
      <c r="I455" s="8">
        <f>(100*L452)/(1+L452)</f>
        <v>50.155281000757093</v>
      </c>
      <c r="J455" s="9">
        <f t="shared" ref="J455:J456" si="117">100-I455</f>
        <v>49.844718999242907</v>
      </c>
      <c r="K455" s="3" t="s">
        <v>131</v>
      </c>
      <c r="L455" s="9">
        <f>(J454+I455)/2</f>
        <v>58.410973833711878</v>
      </c>
      <c r="M455" s="38"/>
      <c r="N455" s="3" t="s">
        <v>162</v>
      </c>
      <c r="O455" s="8">
        <f>(100*R452)/(1+R452)</f>
        <v>64.142982636371286</v>
      </c>
      <c r="P455" s="9">
        <f t="shared" ref="P455:P456" si="118">100-O455</f>
        <v>35.857017363628714</v>
      </c>
      <c r="Q455" s="3" t="s">
        <v>131</v>
      </c>
      <c r="R455" s="9">
        <f>(P454+O455)/2</f>
        <v>56.237229995579781</v>
      </c>
      <c r="S455" s="38"/>
      <c r="T455" s="3" t="s">
        <v>162</v>
      </c>
      <c r="U455" s="8">
        <f>(100*X452)/(1+X452)</f>
        <v>53.97228267843802</v>
      </c>
      <c r="V455" s="9">
        <f t="shared" ref="V455:V456" si="119">100-U455</f>
        <v>46.02771732156198</v>
      </c>
      <c r="W455" s="3" t="s">
        <v>131</v>
      </c>
      <c r="X455" s="9">
        <f>(V454+U455)/2</f>
        <v>52.785465091760713</v>
      </c>
    </row>
    <row r="456" spans="2:24" ht="15" customHeight="1" x14ac:dyDescent="0.25">
      <c r="B456" s="4" t="s">
        <v>132</v>
      </c>
      <c r="C456" s="10">
        <f>(100*F453)/(1+F453)</f>
        <v>46.410161513775456</v>
      </c>
      <c r="D456" s="11">
        <f t="shared" si="116"/>
        <v>53.589838486224544</v>
      </c>
      <c r="E456" s="4" t="s">
        <v>133</v>
      </c>
      <c r="F456" s="11">
        <f>(D455+C456)/2</f>
        <v>46.410161513775456</v>
      </c>
      <c r="G456" s="38"/>
      <c r="H456" s="4" t="s">
        <v>132</v>
      </c>
      <c r="I456" s="10">
        <f>(100*L453)/(1+L453)</f>
        <v>64.142982636371286</v>
      </c>
      <c r="J456" s="11">
        <f t="shared" si="117"/>
        <v>35.857017363628714</v>
      </c>
      <c r="K456" s="4" t="s">
        <v>133</v>
      </c>
      <c r="L456" s="11">
        <f>(J455+I456)/2</f>
        <v>56.9938508178071</v>
      </c>
      <c r="M456" s="38"/>
      <c r="N456" s="4" t="s">
        <v>132</v>
      </c>
      <c r="O456" s="10">
        <f>(100*R453)/(1+R453)</f>
        <v>37.406669614897282</v>
      </c>
      <c r="P456" s="11">
        <f t="shared" si="118"/>
        <v>62.593330385102718</v>
      </c>
      <c r="Q456" s="4" t="s">
        <v>133</v>
      </c>
      <c r="R456" s="11">
        <f>(P455+O456)/2</f>
        <v>36.631843489262998</v>
      </c>
      <c r="S456" s="38"/>
      <c r="T456" s="4" t="s">
        <v>132</v>
      </c>
      <c r="U456" s="10">
        <f>(100*X453)/(1+X453)</f>
        <v>45.902906222806081</v>
      </c>
      <c r="V456" s="11">
        <f t="shared" si="119"/>
        <v>54.097093777193919</v>
      </c>
      <c r="W456" s="4" t="s">
        <v>133</v>
      </c>
      <c r="X456" s="11">
        <f>(V455+U456)/2</f>
        <v>45.96531177218403</v>
      </c>
    </row>
    <row r="457" spans="2:24" ht="15" customHeight="1" x14ac:dyDescent="0.25">
      <c r="B457" s="46" t="s">
        <v>134</v>
      </c>
      <c r="C457" s="49">
        <f>SUM(C445:D447, C451:C453)</f>
        <v>20</v>
      </c>
      <c r="D457" s="50"/>
      <c r="E457" s="5" t="s">
        <v>135</v>
      </c>
      <c r="F457" s="15">
        <f>SQRT(((50-D454)^2+(50-D455)^2+(50-D456)^2)/2)</f>
        <v>6.6370456726035867</v>
      </c>
      <c r="G457" s="38"/>
      <c r="H457" s="46" t="s">
        <v>134</v>
      </c>
      <c r="I457" s="49">
        <f>SUM(I445:J447, I451:I453)</f>
        <v>13</v>
      </c>
      <c r="J457" s="50"/>
      <c r="K457" s="5" t="s">
        <v>135</v>
      </c>
      <c r="L457" s="15">
        <f>SQRT(((50-J454)^2+(50-J455)^2+(50-J456)^2)/2)</f>
        <v>15.456808335158868</v>
      </c>
      <c r="M457" s="38"/>
      <c r="N457" s="46" t="s">
        <v>134</v>
      </c>
      <c r="O457" s="49">
        <f>SUM(O445:P447, O451:O453)</f>
        <v>10</v>
      </c>
      <c r="P457" s="50"/>
      <c r="Q457" s="5" t="s">
        <v>135</v>
      </c>
      <c r="R457" s="15">
        <f>SQRT(((50-P454)^2+(50-P455)^2+(50-P456)^2)/2)</f>
        <v>13.442468074327635</v>
      </c>
      <c r="S457" s="38"/>
      <c r="T457" s="46" t="s">
        <v>134</v>
      </c>
      <c r="U457" s="49">
        <f>SUM(U445:V447, U451:U453)</f>
        <v>10</v>
      </c>
      <c r="V457" s="50"/>
      <c r="W457" s="5" t="s">
        <v>135</v>
      </c>
      <c r="X457" s="15">
        <f>SQRT(((50-V454)^2+(50-V455)^2+(50-V456)^2)/2)</f>
        <v>4.190517923959356</v>
      </c>
    </row>
    <row r="458" spans="2:24" ht="15" customHeight="1" x14ac:dyDescent="0.25">
      <c r="B458" s="47"/>
      <c r="C458" s="51"/>
      <c r="D458" s="52"/>
      <c r="E458" s="5" t="s">
        <v>136</v>
      </c>
      <c r="F458" s="15">
        <f>SQRT(((50-F454)^2+(50-F455)^2+(50-F456)^2)/2)</f>
        <v>5.0246316003671092</v>
      </c>
      <c r="G458" s="38"/>
      <c r="H458" s="47"/>
      <c r="I458" s="51"/>
      <c r="J458" s="52"/>
      <c r="K458" s="5" t="s">
        <v>136</v>
      </c>
      <c r="L458" s="15">
        <f>SQRT(((50-L454)^2+(50-L455)^2+(50-L456)^2)/2)</f>
        <v>13.359772689630123</v>
      </c>
      <c r="M458" s="38"/>
      <c r="N458" s="47"/>
      <c r="O458" s="51"/>
      <c r="P458" s="52"/>
      <c r="Q458" s="5" t="s">
        <v>136</v>
      </c>
      <c r="R458" s="15">
        <f>SQRT(((50-R454)^2+(50-R455)^2+(50-R456)^2)/2)</f>
        <v>11.585783518560421</v>
      </c>
      <c r="S458" s="38"/>
      <c r="T458" s="47"/>
      <c r="U458" s="51"/>
      <c r="V458" s="52"/>
      <c r="W458" s="5" t="s">
        <v>136</v>
      </c>
      <c r="X458" s="15">
        <f>SQRT(((50-X454)^2+(50-X455)^2+(50-X456)^2)/2)</f>
        <v>3.5775748291789804</v>
      </c>
    </row>
    <row r="459" spans="2:24" ht="15" customHeight="1" x14ac:dyDescent="0.25">
      <c r="B459" s="48"/>
      <c r="C459" s="53"/>
      <c r="D459" s="54"/>
      <c r="E459" s="5" t="s">
        <v>137</v>
      </c>
      <c r="F459" s="15">
        <f>SQRT(((2*F457^2)+(2*F458^2))/4)</f>
        <v>5.8863103035617206</v>
      </c>
      <c r="G459" s="38"/>
      <c r="H459" s="48"/>
      <c r="I459" s="53"/>
      <c r="J459" s="54"/>
      <c r="K459" s="5" t="s">
        <v>137</v>
      </c>
      <c r="L459" s="15">
        <f>SQRT(((2*L457^2)+(2*L458^2))/4)</f>
        <v>14.446391421881513</v>
      </c>
      <c r="M459" s="38"/>
      <c r="N459" s="48"/>
      <c r="O459" s="53"/>
      <c r="P459" s="54"/>
      <c r="Q459" s="5" t="s">
        <v>137</v>
      </c>
      <c r="R459" s="15">
        <f>SQRT(((2*R457^2)+(2*R458^2))/4)</f>
        <v>12.548512415188185</v>
      </c>
      <c r="S459" s="38"/>
      <c r="T459" s="48"/>
      <c r="U459" s="53"/>
      <c r="V459" s="54"/>
      <c r="W459" s="5" t="s">
        <v>137</v>
      </c>
      <c r="X459" s="15">
        <f>SQRT(((2*X457^2)+(2*X458^2))/4)</f>
        <v>3.896118717993565</v>
      </c>
    </row>
  </sheetData>
  <mergeCells count="636">
    <mergeCell ref="C453:D453"/>
    <mergeCell ref="I453:J453"/>
    <mergeCell ref="O453:P453"/>
    <mergeCell ref="U453:V453"/>
    <mergeCell ref="B457:B459"/>
    <mergeCell ref="C457:D459"/>
    <mergeCell ref="H457:H459"/>
    <mergeCell ref="I457:J459"/>
    <mergeCell ref="N457:N459"/>
    <mergeCell ref="O457:P459"/>
    <mergeCell ref="T457:T459"/>
    <mergeCell ref="U457:V459"/>
    <mergeCell ref="B444:F444"/>
    <mergeCell ref="H444:L444"/>
    <mergeCell ref="N444:R444"/>
    <mergeCell ref="T444:X444"/>
    <mergeCell ref="C451:D451"/>
    <mergeCell ref="I451:J451"/>
    <mergeCell ref="O451:P451"/>
    <mergeCell ref="U451:V451"/>
    <mergeCell ref="C452:D452"/>
    <mergeCell ref="I452:J452"/>
    <mergeCell ref="O452:P452"/>
    <mergeCell ref="U452:V452"/>
    <mergeCell ref="C436:D436"/>
    <mergeCell ref="I436:J436"/>
    <mergeCell ref="O436:P436"/>
    <mergeCell ref="U436:V436"/>
    <mergeCell ref="B440:B442"/>
    <mergeCell ref="C440:D442"/>
    <mergeCell ref="H440:H442"/>
    <mergeCell ref="I440:J442"/>
    <mergeCell ref="N440:N442"/>
    <mergeCell ref="O440:P442"/>
    <mergeCell ref="T440:T442"/>
    <mergeCell ref="U440:V442"/>
    <mergeCell ref="B427:F427"/>
    <mergeCell ref="H427:L427"/>
    <mergeCell ref="N427:R427"/>
    <mergeCell ref="T427:X427"/>
    <mergeCell ref="C434:D434"/>
    <mergeCell ref="I434:J434"/>
    <mergeCell ref="O434:P434"/>
    <mergeCell ref="U434:V434"/>
    <mergeCell ref="C435:D435"/>
    <mergeCell ref="I435:J435"/>
    <mergeCell ref="O435:P435"/>
    <mergeCell ref="U435:V435"/>
    <mergeCell ref="C419:D419"/>
    <mergeCell ref="I419:J419"/>
    <mergeCell ref="O419:P419"/>
    <mergeCell ref="U419:V419"/>
    <mergeCell ref="B423:B425"/>
    <mergeCell ref="C423:D425"/>
    <mergeCell ref="H423:H425"/>
    <mergeCell ref="I423:J425"/>
    <mergeCell ref="N423:N425"/>
    <mergeCell ref="O423:P425"/>
    <mergeCell ref="T423:T425"/>
    <mergeCell ref="U423:V425"/>
    <mergeCell ref="B410:F410"/>
    <mergeCell ref="H410:L410"/>
    <mergeCell ref="N410:R410"/>
    <mergeCell ref="T410:X410"/>
    <mergeCell ref="C417:D417"/>
    <mergeCell ref="I417:J417"/>
    <mergeCell ref="O417:P417"/>
    <mergeCell ref="U417:V417"/>
    <mergeCell ref="C418:D418"/>
    <mergeCell ref="I418:J418"/>
    <mergeCell ref="O418:P418"/>
    <mergeCell ref="U418:V418"/>
    <mergeCell ref="C402:D402"/>
    <mergeCell ref="I402:J402"/>
    <mergeCell ref="O402:P402"/>
    <mergeCell ref="U402:V402"/>
    <mergeCell ref="B406:B408"/>
    <mergeCell ref="C406:D408"/>
    <mergeCell ref="H406:H408"/>
    <mergeCell ref="I406:J408"/>
    <mergeCell ref="N406:N408"/>
    <mergeCell ref="O406:P408"/>
    <mergeCell ref="T406:T408"/>
    <mergeCell ref="U406:V408"/>
    <mergeCell ref="B393:F393"/>
    <mergeCell ref="H393:L393"/>
    <mergeCell ref="N393:R393"/>
    <mergeCell ref="T393:X393"/>
    <mergeCell ref="C400:D400"/>
    <mergeCell ref="I400:J400"/>
    <mergeCell ref="O400:P400"/>
    <mergeCell ref="U400:V400"/>
    <mergeCell ref="C401:D401"/>
    <mergeCell ref="I401:J401"/>
    <mergeCell ref="O401:P401"/>
    <mergeCell ref="U401:V401"/>
    <mergeCell ref="C385:D385"/>
    <mergeCell ref="I385:J385"/>
    <mergeCell ref="O385:P385"/>
    <mergeCell ref="U385:V385"/>
    <mergeCell ref="B389:B391"/>
    <mergeCell ref="C389:D391"/>
    <mergeCell ref="H389:H391"/>
    <mergeCell ref="I389:J391"/>
    <mergeCell ref="N389:N391"/>
    <mergeCell ref="O389:P391"/>
    <mergeCell ref="T389:T391"/>
    <mergeCell ref="U389:V391"/>
    <mergeCell ref="B376:F376"/>
    <mergeCell ref="H376:L376"/>
    <mergeCell ref="N376:R376"/>
    <mergeCell ref="T376:X376"/>
    <mergeCell ref="C383:D383"/>
    <mergeCell ref="I383:J383"/>
    <mergeCell ref="O383:P383"/>
    <mergeCell ref="U383:V383"/>
    <mergeCell ref="C384:D384"/>
    <mergeCell ref="I384:J384"/>
    <mergeCell ref="O384:P384"/>
    <mergeCell ref="U384:V384"/>
    <mergeCell ref="C368:D368"/>
    <mergeCell ref="I368:J368"/>
    <mergeCell ref="O368:P368"/>
    <mergeCell ref="U368:V368"/>
    <mergeCell ref="B372:B374"/>
    <mergeCell ref="C372:D374"/>
    <mergeCell ref="H372:H374"/>
    <mergeCell ref="I372:J374"/>
    <mergeCell ref="N372:N374"/>
    <mergeCell ref="O372:P374"/>
    <mergeCell ref="T372:T374"/>
    <mergeCell ref="U372:V374"/>
    <mergeCell ref="B359:F359"/>
    <mergeCell ref="H359:L359"/>
    <mergeCell ref="N359:R359"/>
    <mergeCell ref="T359:X359"/>
    <mergeCell ref="C366:D366"/>
    <mergeCell ref="I366:J366"/>
    <mergeCell ref="O366:P366"/>
    <mergeCell ref="U366:V366"/>
    <mergeCell ref="C367:D367"/>
    <mergeCell ref="I367:J367"/>
    <mergeCell ref="O367:P367"/>
    <mergeCell ref="U367:V367"/>
    <mergeCell ref="C351:D351"/>
    <mergeCell ref="I351:J351"/>
    <mergeCell ref="O351:P351"/>
    <mergeCell ref="U351:V351"/>
    <mergeCell ref="B355:B357"/>
    <mergeCell ref="C355:D357"/>
    <mergeCell ref="H355:H357"/>
    <mergeCell ref="I355:J357"/>
    <mergeCell ref="N355:N357"/>
    <mergeCell ref="O355:P357"/>
    <mergeCell ref="T355:T357"/>
    <mergeCell ref="U355:V357"/>
    <mergeCell ref="B342:F342"/>
    <mergeCell ref="H342:L342"/>
    <mergeCell ref="N342:R342"/>
    <mergeCell ref="T342:X342"/>
    <mergeCell ref="C349:D349"/>
    <mergeCell ref="I349:J349"/>
    <mergeCell ref="O349:P349"/>
    <mergeCell ref="U349:V349"/>
    <mergeCell ref="C350:D350"/>
    <mergeCell ref="I350:J350"/>
    <mergeCell ref="O350:P350"/>
    <mergeCell ref="U350:V350"/>
    <mergeCell ref="C334:D334"/>
    <mergeCell ref="I334:J334"/>
    <mergeCell ref="O334:P334"/>
    <mergeCell ref="U334:V334"/>
    <mergeCell ref="B338:B340"/>
    <mergeCell ref="C338:D340"/>
    <mergeCell ref="H338:H340"/>
    <mergeCell ref="I338:J340"/>
    <mergeCell ref="N338:N340"/>
    <mergeCell ref="O338:P340"/>
    <mergeCell ref="T338:T340"/>
    <mergeCell ref="U338:V340"/>
    <mergeCell ref="B325:F325"/>
    <mergeCell ref="H325:L325"/>
    <mergeCell ref="N325:R325"/>
    <mergeCell ref="T325:X325"/>
    <mergeCell ref="C332:D332"/>
    <mergeCell ref="I332:J332"/>
    <mergeCell ref="O332:P332"/>
    <mergeCell ref="U332:V332"/>
    <mergeCell ref="C333:D333"/>
    <mergeCell ref="I333:J333"/>
    <mergeCell ref="O333:P333"/>
    <mergeCell ref="U333:V333"/>
    <mergeCell ref="C317:D317"/>
    <mergeCell ref="I317:J317"/>
    <mergeCell ref="O317:P317"/>
    <mergeCell ref="U317:V317"/>
    <mergeCell ref="B321:B323"/>
    <mergeCell ref="C321:D323"/>
    <mergeCell ref="H321:H323"/>
    <mergeCell ref="I321:J323"/>
    <mergeCell ref="N321:N323"/>
    <mergeCell ref="O321:P323"/>
    <mergeCell ref="T321:T323"/>
    <mergeCell ref="U321:V323"/>
    <mergeCell ref="B308:F308"/>
    <mergeCell ref="H308:L308"/>
    <mergeCell ref="N308:R308"/>
    <mergeCell ref="T308:X308"/>
    <mergeCell ref="C315:D315"/>
    <mergeCell ref="I315:J315"/>
    <mergeCell ref="O315:P315"/>
    <mergeCell ref="U315:V315"/>
    <mergeCell ref="C316:D316"/>
    <mergeCell ref="I316:J316"/>
    <mergeCell ref="O316:P316"/>
    <mergeCell ref="U316:V316"/>
    <mergeCell ref="C300:D300"/>
    <mergeCell ref="I300:J300"/>
    <mergeCell ref="O300:P300"/>
    <mergeCell ref="U300:V300"/>
    <mergeCell ref="B304:B306"/>
    <mergeCell ref="C304:D306"/>
    <mergeCell ref="H304:H306"/>
    <mergeCell ref="I304:J306"/>
    <mergeCell ref="N304:N306"/>
    <mergeCell ref="O304:P306"/>
    <mergeCell ref="T304:T306"/>
    <mergeCell ref="U304:V306"/>
    <mergeCell ref="B291:F291"/>
    <mergeCell ref="H291:L291"/>
    <mergeCell ref="N291:R291"/>
    <mergeCell ref="T291:X291"/>
    <mergeCell ref="C298:D298"/>
    <mergeCell ref="I298:J298"/>
    <mergeCell ref="O298:P298"/>
    <mergeCell ref="U298:V298"/>
    <mergeCell ref="C299:D299"/>
    <mergeCell ref="I299:J299"/>
    <mergeCell ref="O299:P299"/>
    <mergeCell ref="U299:V299"/>
    <mergeCell ref="C283:D283"/>
    <mergeCell ref="I283:J283"/>
    <mergeCell ref="O283:P283"/>
    <mergeCell ref="U283:V283"/>
    <mergeCell ref="B287:B289"/>
    <mergeCell ref="C287:D289"/>
    <mergeCell ref="H287:H289"/>
    <mergeCell ref="I287:J289"/>
    <mergeCell ref="N287:N289"/>
    <mergeCell ref="O287:P289"/>
    <mergeCell ref="T287:T289"/>
    <mergeCell ref="U287:V289"/>
    <mergeCell ref="B274:F274"/>
    <mergeCell ref="H274:L274"/>
    <mergeCell ref="N274:R274"/>
    <mergeCell ref="T274:X274"/>
    <mergeCell ref="C281:D281"/>
    <mergeCell ref="I281:J281"/>
    <mergeCell ref="O281:P281"/>
    <mergeCell ref="U281:V281"/>
    <mergeCell ref="C282:D282"/>
    <mergeCell ref="I282:J282"/>
    <mergeCell ref="O282:P282"/>
    <mergeCell ref="U282:V282"/>
    <mergeCell ref="C266:D266"/>
    <mergeCell ref="I266:J266"/>
    <mergeCell ref="O266:P266"/>
    <mergeCell ref="U266:V266"/>
    <mergeCell ref="B270:B272"/>
    <mergeCell ref="C270:D272"/>
    <mergeCell ref="H270:H272"/>
    <mergeCell ref="I270:J272"/>
    <mergeCell ref="N270:N272"/>
    <mergeCell ref="O270:P272"/>
    <mergeCell ref="T270:T272"/>
    <mergeCell ref="U270:V272"/>
    <mergeCell ref="T257:X257"/>
    <mergeCell ref="C264:D264"/>
    <mergeCell ref="I264:J264"/>
    <mergeCell ref="O264:P264"/>
    <mergeCell ref="U264:V264"/>
    <mergeCell ref="C265:D265"/>
    <mergeCell ref="I265:J265"/>
    <mergeCell ref="O265:P265"/>
    <mergeCell ref="U265:V265"/>
    <mergeCell ref="B240:F240"/>
    <mergeCell ref="C247:D247"/>
    <mergeCell ref="C248:D248"/>
    <mergeCell ref="C249:D249"/>
    <mergeCell ref="B253:B255"/>
    <mergeCell ref="C253:D255"/>
    <mergeCell ref="B257:F257"/>
    <mergeCell ref="H257:L257"/>
    <mergeCell ref="N257:R257"/>
    <mergeCell ref="I249:J249"/>
    <mergeCell ref="O249:P249"/>
    <mergeCell ref="U249:V249"/>
    <mergeCell ref="H253:H255"/>
    <mergeCell ref="I253:J255"/>
    <mergeCell ref="N253:N255"/>
    <mergeCell ref="O253:P255"/>
    <mergeCell ref="T253:T255"/>
    <mergeCell ref="U253:V255"/>
    <mergeCell ref="H240:L240"/>
    <mergeCell ref="N240:R240"/>
    <mergeCell ref="T240:X240"/>
    <mergeCell ref="I247:J247"/>
    <mergeCell ref="O247:P247"/>
    <mergeCell ref="U247:V247"/>
    <mergeCell ref="I248:J248"/>
    <mergeCell ref="O248:P248"/>
    <mergeCell ref="U248:V248"/>
    <mergeCell ref="C215:D215"/>
    <mergeCell ref="I215:J215"/>
    <mergeCell ref="O215:P215"/>
    <mergeCell ref="U215:V215"/>
    <mergeCell ref="B219:B221"/>
    <mergeCell ref="C219:D221"/>
    <mergeCell ref="H219:H221"/>
    <mergeCell ref="I219:J221"/>
    <mergeCell ref="N219:N221"/>
    <mergeCell ref="O219:P221"/>
    <mergeCell ref="T219:T221"/>
    <mergeCell ref="U219:V221"/>
    <mergeCell ref="B206:F206"/>
    <mergeCell ref="H206:L206"/>
    <mergeCell ref="N206:R206"/>
    <mergeCell ref="T206:X206"/>
    <mergeCell ref="C213:D213"/>
    <mergeCell ref="I213:J213"/>
    <mergeCell ref="O213:P213"/>
    <mergeCell ref="U213:V213"/>
    <mergeCell ref="C214:D214"/>
    <mergeCell ref="I214:J214"/>
    <mergeCell ref="O214:P214"/>
    <mergeCell ref="U214:V214"/>
    <mergeCell ref="C198:D198"/>
    <mergeCell ref="I198:J198"/>
    <mergeCell ref="O198:P198"/>
    <mergeCell ref="U198:V198"/>
    <mergeCell ref="B202:B204"/>
    <mergeCell ref="C202:D204"/>
    <mergeCell ref="H202:H204"/>
    <mergeCell ref="I202:J204"/>
    <mergeCell ref="N202:N204"/>
    <mergeCell ref="O202:P204"/>
    <mergeCell ref="T202:T204"/>
    <mergeCell ref="U202:V204"/>
    <mergeCell ref="B189:F189"/>
    <mergeCell ref="H189:L189"/>
    <mergeCell ref="N189:R189"/>
    <mergeCell ref="T189:X189"/>
    <mergeCell ref="C196:D196"/>
    <mergeCell ref="I196:J196"/>
    <mergeCell ref="O196:P196"/>
    <mergeCell ref="U196:V196"/>
    <mergeCell ref="C197:D197"/>
    <mergeCell ref="I197:J197"/>
    <mergeCell ref="O197:P197"/>
    <mergeCell ref="U197:V197"/>
    <mergeCell ref="U181:V181"/>
    <mergeCell ref="B185:B187"/>
    <mergeCell ref="C185:D187"/>
    <mergeCell ref="H185:H187"/>
    <mergeCell ref="I185:J187"/>
    <mergeCell ref="N185:N187"/>
    <mergeCell ref="O185:P187"/>
    <mergeCell ref="T185:T187"/>
    <mergeCell ref="U185:V187"/>
    <mergeCell ref="B172:F172"/>
    <mergeCell ref="H172:L172"/>
    <mergeCell ref="N172:R172"/>
    <mergeCell ref="C181:D181"/>
    <mergeCell ref="I181:J181"/>
    <mergeCell ref="O181:P181"/>
    <mergeCell ref="T172:X172"/>
    <mergeCell ref="C179:D179"/>
    <mergeCell ref="I179:J179"/>
    <mergeCell ref="O179:P179"/>
    <mergeCell ref="U179:V179"/>
    <mergeCell ref="C180:D180"/>
    <mergeCell ref="I180:J180"/>
    <mergeCell ref="O180:P180"/>
    <mergeCell ref="U180:V180"/>
    <mergeCell ref="B168:B170"/>
    <mergeCell ref="C168:D170"/>
    <mergeCell ref="H168:H170"/>
    <mergeCell ref="I168:J170"/>
    <mergeCell ref="N168:N170"/>
    <mergeCell ref="O168:P170"/>
    <mergeCell ref="T168:T170"/>
    <mergeCell ref="U168:V170"/>
    <mergeCell ref="C162:D162"/>
    <mergeCell ref="I162:J162"/>
    <mergeCell ref="O162:P162"/>
    <mergeCell ref="U162:V162"/>
    <mergeCell ref="C163:D163"/>
    <mergeCell ref="I163:J163"/>
    <mergeCell ref="O163:P163"/>
    <mergeCell ref="U163:V163"/>
    <mergeCell ref="C164:D164"/>
    <mergeCell ref="I164:J164"/>
    <mergeCell ref="O164:P164"/>
    <mergeCell ref="U164:V164"/>
    <mergeCell ref="B49:B51"/>
    <mergeCell ref="C49:D51"/>
    <mergeCell ref="H36:L36"/>
    <mergeCell ref="N36:R36"/>
    <mergeCell ref="T36:X36"/>
    <mergeCell ref="U62:V62"/>
    <mergeCell ref="T49:T51"/>
    <mergeCell ref="B155:F155"/>
    <mergeCell ref="H155:L155"/>
    <mergeCell ref="N155:R155"/>
    <mergeCell ref="T155:X155"/>
    <mergeCell ref="C62:D62"/>
    <mergeCell ref="I62:J62"/>
    <mergeCell ref="O62:P62"/>
    <mergeCell ref="T83:T85"/>
    <mergeCell ref="U83:V85"/>
    <mergeCell ref="C79:D79"/>
    <mergeCell ref="I79:J79"/>
    <mergeCell ref="O79:P79"/>
    <mergeCell ref="U79:V79"/>
    <mergeCell ref="B83:B85"/>
    <mergeCell ref="C83:D85"/>
    <mergeCell ref="U28:V28"/>
    <mergeCell ref="T32:T34"/>
    <mergeCell ref="U32:V34"/>
    <mergeCell ref="C61:D61"/>
    <mergeCell ref="I61:J61"/>
    <mergeCell ref="O61:P61"/>
    <mergeCell ref="U61:V61"/>
    <mergeCell ref="T53:X53"/>
    <mergeCell ref="U60:V60"/>
    <mergeCell ref="U44:V44"/>
    <mergeCell ref="U45:V45"/>
    <mergeCell ref="B53:F53"/>
    <mergeCell ref="H53:L53"/>
    <mergeCell ref="N53:R53"/>
    <mergeCell ref="C60:D60"/>
    <mergeCell ref="I60:J60"/>
    <mergeCell ref="O60:P60"/>
    <mergeCell ref="U49:V51"/>
    <mergeCell ref="U43:V43"/>
    <mergeCell ref="H49:H51"/>
    <mergeCell ref="I49:J51"/>
    <mergeCell ref="N49:N51"/>
    <mergeCell ref="O49:P51"/>
    <mergeCell ref="B2:F2"/>
    <mergeCell ref="N19:R19"/>
    <mergeCell ref="B36:F36"/>
    <mergeCell ref="C9:D9"/>
    <mergeCell ref="O26:P26"/>
    <mergeCell ref="C43:D43"/>
    <mergeCell ref="B32:B34"/>
    <mergeCell ref="C32:D34"/>
    <mergeCell ref="I26:J26"/>
    <mergeCell ref="I9:J9"/>
    <mergeCell ref="I10:J10"/>
    <mergeCell ref="I11:J11"/>
    <mergeCell ref="H15:H17"/>
    <mergeCell ref="I15:J17"/>
    <mergeCell ref="B15:B17"/>
    <mergeCell ref="C15:D17"/>
    <mergeCell ref="C10:D10"/>
    <mergeCell ref="C11:D11"/>
    <mergeCell ref="I27:J27"/>
    <mergeCell ref="I28:J28"/>
    <mergeCell ref="H32:H34"/>
    <mergeCell ref="I32:J34"/>
    <mergeCell ref="I43:J43"/>
    <mergeCell ref="O43:P43"/>
    <mergeCell ref="H83:H85"/>
    <mergeCell ref="I83:J85"/>
    <mergeCell ref="N83:N85"/>
    <mergeCell ref="O83:P85"/>
    <mergeCell ref="C77:D77"/>
    <mergeCell ref="I77:J77"/>
    <mergeCell ref="O77:P77"/>
    <mergeCell ref="U77:V77"/>
    <mergeCell ref="C78:D78"/>
    <mergeCell ref="I78:J78"/>
    <mergeCell ref="O78:P78"/>
    <mergeCell ref="U78:V78"/>
    <mergeCell ref="T66:T68"/>
    <mergeCell ref="U66:V68"/>
    <mergeCell ref="B70:F70"/>
    <mergeCell ref="H70:L70"/>
    <mergeCell ref="B66:B68"/>
    <mergeCell ref="C66:D68"/>
    <mergeCell ref="H66:H68"/>
    <mergeCell ref="I66:J68"/>
    <mergeCell ref="N66:N68"/>
    <mergeCell ref="O66:P68"/>
    <mergeCell ref="N70:R70"/>
    <mergeCell ref="T70:X70"/>
    <mergeCell ref="T2:X2"/>
    <mergeCell ref="H2:L2"/>
    <mergeCell ref="O10:P10"/>
    <mergeCell ref="O11:P11"/>
    <mergeCell ref="N2:R2"/>
    <mergeCell ref="O9:P9"/>
    <mergeCell ref="N15:N17"/>
    <mergeCell ref="O15:P17"/>
    <mergeCell ref="O27:P27"/>
    <mergeCell ref="U9:V9"/>
    <mergeCell ref="U10:V10"/>
    <mergeCell ref="U11:V11"/>
    <mergeCell ref="T19:X19"/>
    <mergeCell ref="U26:V26"/>
    <mergeCell ref="U27:V27"/>
    <mergeCell ref="T15:T17"/>
    <mergeCell ref="U15:V17"/>
    <mergeCell ref="H19:L19"/>
    <mergeCell ref="B19:F19"/>
    <mergeCell ref="C26:D26"/>
    <mergeCell ref="C27:D27"/>
    <mergeCell ref="C28:D28"/>
    <mergeCell ref="O28:P28"/>
    <mergeCell ref="N32:N34"/>
    <mergeCell ref="O32:P34"/>
    <mergeCell ref="C44:D44"/>
    <mergeCell ref="C45:D45"/>
    <mergeCell ref="I44:J44"/>
    <mergeCell ref="O44:P44"/>
    <mergeCell ref="I45:J45"/>
    <mergeCell ref="O45:P45"/>
    <mergeCell ref="B87:F87"/>
    <mergeCell ref="H87:L87"/>
    <mergeCell ref="C94:D94"/>
    <mergeCell ref="I94:J94"/>
    <mergeCell ref="C95:D95"/>
    <mergeCell ref="I95:J95"/>
    <mergeCell ref="C96:D96"/>
    <mergeCell ref="I96:J96"/>
    <mergeCell ref="B100:B102"/>
    <mergeCell ref="C100:D102"/>
    <mergeCell ref="H100:H102"/>
    <mergeCell ref="I100:J102"/>
    <mergeCell ref="N87:R87"/>
    <mergeCell ref="T87:X87"/>
    <mergeCell ref="O94:P94"/>
    <mergeCell ref="U94:V94"/>
    <mergeCell ref="O95:P95"/>
    <mergeCell ref="U95:V95"/>
    <mergeCell ref="O96:P96"/>
    <mergeCell ref="U96:V96"/>
    <mergeCell ref="N100:N102"/>
    <mergeCell ref="O100:P102"/>
    <mergeCell ref="T100:T102"/>
    <mergeCell ref="U100:V102"/>
    <mergeCell ref="B104:F104"/>
    <mergeCell ref="H104:L104"/>
    <mergeCell ref="N104:R104"/>
    <mergeCell ref="T104:X104"/>
    <mergeCell ref="C111:D111"/>
    <mergeCell ref="I111:J111"/>
    <mergeCell ref="O111:P111"/>
    <mergeCell ref="U111:V111"/>
    <mergeCell ref="C112:D112"/>
    <mergeCell ref="I112:J112"/>
    <mergeCell ref="O112:P112"/>
    <mergeCell ref="U112:V112"/>
    <mergeCell ref="C113:D113"/>
    <mergeCell ref="I113:J113"/>
    <mergeCell ref="O113:P113"/>
    <mergeCell ref="U113:V113"/>
    <mergeCell ref="B117:B119"/>
    <mergeCell ref="C117:D119"/>
    <mergeCell ref="H117:H119"/>
    <mergeCell ref="I117:J119"/>
    <mergeCell ref="N117:N119"/>
    <mergeCell ref="O117:P119"/>
    <mergeCell ref="T117:T119"/>
    <mergeCell ref="U117:V119"/>
    <mergeCell ref="C130:D130"/>
    <mergeCell ref="I130:J130"/>
    <mergeCell ref="C147:D147"/>
    <mergeCell ref="I147:J147"/>
    <mergeCell ref="B134:B136"/>
    <mergeCell ref="C134:D136"/>
    <mergeCell ref="H134:H136"/>
    <mergeCell ref="I134:J136"/>
    <mergeCell ref="B121:F121"/>
    <mergeCell ref="H121:L121"/>
    <mergeCell ref="B138:F138"/>
    <mergeCell ref="H138:L138"/>
    <mergeCell ref="C128:D128"/>
    <mergeCell ref="I128:J128"/>
    <mergeCell ref="C145:D145"/>
    <mergeCell ref="I145:J145"/>
    <mergeCell ref="C129:D129"/>
    <mergeCell ref="I129:J129"/>
    <mergeCell ref="B151:B153"/>
    <mergeCell ref="C151:D153"/>
    <mergeCell ref="H151:H153"/>
    <mergeCell ref="I151:J153"/>
    <mergeCell ref="N138:R138"/>
    <mergeCell ref="T138:X138"/>
    <mergeCell ref="O145:P145"/>
    <mergeCell ref="U145:V145"/>
    <mergeCell ref="O146:P146"/>
    <mergeCell ref="U146:V146"/>
    <mergeCell ref="O147:P147"/>
    <mergeCell ref="U147:V147"/>
    <mergeCell ref="N151:N153"/>
    <mergeCell ref="O151:P153"/>
    <mergeCell ref="T151:T153"/>
    <mergeCell ref="U151:V153"/>
    <mergeCell ref="C146:D146"/>
    <mergeCell ref="I146:J146"/>
    <mergeCell ref="B223:F223"/>
    <mergeCell ref="H223:L223"/>
    <mergeCell ref="N223:R223"/>
    <mergeCell ref="T223:X223"/>
    <mergeCell ref="C230:D230"/>
    <mergeCell ref="I230:J230"/>
    <mergeCell ref="O230:P230"/>
    <mergeCell ref="U230:V230"/>
    <mergeCell ref="C231:D231"/>
    <mergeCell ref="I231:J231"/>
    <mergeCell ref="O231:P231"/>
    <mergeCell ref="U231:V231"/>
    <mergeCell ref="C232:D232"/>
    <mergeCell ref="I232:J232"/>
    <mergeCell ref="O232:P232"/>
    <mergeCell ref="U232:V232"/>
    <mergeCell ref="B236:B238"/>
    <mergeCell ref="C236:D238"/>
    <mergeCell ref="H236:H238"/>
    <mergeCell ref="I236:J238"/>
    <mergeCell ref="N236:N238"/>
    <mergeCell ref="O236:P238"/>
    <mergeCell ref="T236:T238"/>
    <mergeCell ref="U236:V238"/>
  </mergeCells>
  <phoneticPr fontId="1" type="noConversion"/>
  <conditionalFormatting sqref="C6:D8 C23:D25 C40:D42 C57:D59 C74:D76 C91:D93 C108:D110 C125:D127 C142:D144 C159:D161 C176:D178 C193:D195 C210:D212 C227:D229 C244:D246 C261:D263">
    <cfRule type="cellIs" dxfId="773" priority="721" operator="between">
      <formula>52.5</formula>
      <formula>47.5</formula>
    </cfRule>
    <cfRule type="cellIs" dxfId="772" priority="722" operator="lessThan">
      <formula>30</formula>
    </cfRule>
    <cfRule type="cellIs" dxfId="771" priority="723" operator="between">
      <formula>35</formula>
      <formula>30</formula>
    </cfRule>
    <cfRule type="cellIs" dxfId="770" priority="724" operator="between">
      <formula>35</formula>
      <formula>40</formula>
    </cfRule>
    <cfRule type="cellIs" dxfId="769" priority="725" operator="between">
      <formula>47.5</formula>
      <formula>45</formula>
    </cfRule>
    <cfRule type="cellIs" dxfId="768" priority="726" operator="between">
      <formula>55</formula>
      <formula>52.5</formula>
    </cfRule>
    <cfRule type="cellIs" dxfId="767" priority="727" operator="between">
      <formula>65</formula>
      <formula>60</formula>
    </cfRule>
    <cfRule type="cellIs" dxfId="766" priority="728" operator="between">
      <formula>70</formula>
      <formula>65</formula>
    </cfRule>
    <cfRule type="cellIs" dxfId="765" priority="729" operator="greaterThan">
      <formula>70</formula>
    </cfRule>
  </conditionalFormatting>
  <conditionalFormatting sqref="C12:D14 C29:D31 C46:D48 C63:D65 C80:D82 C97:D99 C114:D116 C131:D133 C148:D150 C165:D167 C182:D184 C199:D201 C216:D218 C233:D235 C250:D252 C267:D269">
    <cfRule type="cellIs" dxfId="764" priority="712" operator="between">
      <formula>52.5</formula>
      <formula>47.5</formula>
    </cfRule>
    <cfRule type="cellIs" dxfId="763" priority="713" operator="lessThan">
      <formula>30</formula>
    </cfRule>
    <cfRule type="cellIs" dxfId="762" priority="714" operator="between">
      <formula>35</formula>
      <formula>30</formula>
    </cfRule>
    <cfRule type="cellIs" dxfId="761" priority="715" operator="between">
      <formula>35</formula>
      <formula>40</formula>
    </cfRule>
    <cfRule type="cellIs" dxfId="760" priority="716" operator="between">
      <formula>47.5</formula>
      <formula>45</formula>
    </cfRule>
    <cfRule type="cellIs" dxfId="759" priority="717" operator="between">
      <formula>55</formula>
      <formula>52.5</formula>
    </cfRule>
    <cfRule type="cellIs" dxfId="758" priority="718" operator="between">
      <formula>65</formula>
      <formula>60</formula>
    </cfRule>
    <cfRule type="cellIs" dxfId="757" priority="719" operator="between">
      <formula>70</formula>
      <formula>65</formula>
    </cfRule>
    <cfRule type="cellIs" dxfId="756" priority="720" operator="greaterThan">
      <formula>70</formula>
    </cfRule>
  </conditionalFormatting>
  <conditionalFormatting sqref="F12:F14 F29:F31 F46:F48 F63:F65 F80:F82 F97:F99 F114:F116 F131:F133 F148:F150 F165:F167 F182:F184 F199:F201 F216:F218 F233:F235 F250:F252 F267:F269">
    <cfRule type="cellIs" dxfId="755" priority="703" operator="between">
      <formula>49.5</formula>
      <formula>50.5</formula>
    </cfRule>
    <cfRule type="cellIs" dxfId="754" priority="704" operator="lessThan">
      <formula>40</formula>
    </cfRule>
    <cfRule type="cellIs" dxfId="753" priority="705" operator="between">
      <formula>40</formula>
      <formula>42.5</formula>
    </cfRule>
    <cfRule type="cellIs" dxfId="752" priority="706" operator="between">
      <formula>42.5</formula>
      <formula>45</formula>
    </cfRule>
    <cfRule type="cellIs" dxfId="751" priority="707" operator="between">
      <formula>48</formula>
      <formula>49.5</formula>
    </cfRule>
    <cfRule type="cellIs" dxfId="750" priority="708" operator="between">
      <formula>50.5</formula>
      <formula>52</formula>
    </cfRule>
    <cfRule type="cellIs" dxfId="749" priority="709" operator="between">
      <formula>55</formula>
      <formula>57.5</formula>
    </cfRule>
    <cfRule type="cellIs" dxfId="748" priority="710" operator="between">
      <formula>57.5</formula>
      <formula>60</formula>
    </cfRule>
    <cfRule type="cellIs" dxfId="747" priority="711" operator="greaterThan">
      <formula>60</formula>
    </cfRule>
  </conditionalFormatting>
  <conditionalFormatting sqref="I6:J8 I23:J25 I40:J42 I57:J59 I74:J76 I91:J93 I108:J110 I125:J127 I142:J144 I159:J161 I176:J178 I193:J195 I210:J212 I227:J229 I244:J246 I261:J263 O6:P8 O23:P25 O40:P42 O57:P59 O74:P76 O91:P93 O108:P110 O142:P144 O159:P161 O176:P178 O193:P195 O210:P212 O227:P229 O244:P246 O261:P263 U6:V8 U23:V25 U40:V42 U57:V59 U74:V76 U91:V93 U108:V110 U142:V144 U159:V161 U176:V178 U193:V195 U210:V212 U227:V229 U244:V246 U261:V263">
    <cfRule type="cellIs" dxfId="746" priority="694" operator="between">
      <formula>52.5</formula>
      <formula>47.5</formula>
    </cfRule>
    <cfRule type="cellIs" dxfId="745" priority="695" operator="lessThan">
      <formula>30</formula>
    </cfRule>
    <cfRule type="cellIs" dxfId="744" priority="696" operator="between">
      <formula>35</formula>
      <formula>30</formula>
    </cfRule>
    <cfRule type="cellIs" dxfId="743" priority="697" operator="between">
      <formula>35</formula>
      <formula>40</formula>
    </cfRule>
    <cfRule type="cellIs" dxfId="742" priority="698" operator="between">
      <formula>47.5</formula>
      <formula>45</formula>
    </cfRule>
    <cfRule type="cellIs" dxfId="741" priority="699" operator="between">
      <formula>55</formula>
      <formula>52.5</formula>
    </cfRule>
    <cfRule type="cellIs" dxfId="740" priority="700" operator="between">
      <formula>65</formula>
      <formula>60</formula>
    </cfRule>
    <cfRule type="cellIs" dxfId="739" priority="701" operator="between">
      <formula>70</formula>
      <formula>65</formula>
    </cfRule>
    <cfRule type="cellIs" dxfId="738" priority="702" operator="greaterThan">
      <formula>70</formula>
    </cfRule>
  </conditionalFormatting>
  <conditionalFormatting sqref="I12:J14 I29:J31 I46:J48 I63:J65 I80:J82 I97:J99 I114:J116 I131:J133 I148:J150 I165:J167 I182:J184 I199:J201 I216:J218 I233:J235 I250:J252 I267:J269 O12:P14 O29:P31 O46:P48 O63:P65 O80:P82 O97:P99 O114:P116 O148:P150 O165:P167 O182:P184 O199:P201 O216:P218 O233:P235 O250:P252 O267:P269 U12:V14 U29:V31 U46:V48 U63:V65 U80:V82 U97:V99 U114:V116 U148:V150 U165:V167 U182:V184 U199:V201 U216:V218 U233:V235 U250:V252 U267:V269">
    <cfRule type="cellIs" dxfId="737" priority="685" operator="between">
      <formula>52.5</formula>
      <formula>47.5</formula>
    </cfRule>
    <cfRule type="cellIs" dxfId="736" priority="686" operator="lessThan">
      <formula>30</formula>
    </cfRule>
    <cfRule type="cellIs" dxfId="735" priority="687" operator="between">
      <formula>35</formula>
      <formula>30</formula>
    </cfRule>
    <cfRule type="cellIs" dxfId="734" priority="688" operator="between">
      <formula>35</formula>
      <formula>40</formula>
    </cfRule>
    <cfRule type="cellIs" dxfId="733" priority="689" operator="between">
      <formula>47.5</formula>
      <formula>45</formula>
    </cfRule>
    <cfRule type="cellIs" dxfId="732" priority="690" operator="between">
      <formula>55</formula>
      <formula>52.5</formula>
    </cfRule>
    <cfRule type="cellIs" dxfId="731" priority="691" operator="between">
      <formula>65</formula>
      <formula>60</formula>
    </cfRule>
    <cfRule type="cellIs" dxfId="730" priority="692" operator="between">
      <formula>70</formula>
      <formula>65</formula>
    </cfRule>
    <cfRule type="cellIs" dxfId="729" priority="693" operator="greaterThan">
      <formula>70</formula>
    </cfRule>
  </conditionalFormatting>
  <conditionalFormatting sqref="L12:L14 L29:L31 L46:L48 L63:L65 L80:L82 L97:L99 L114:L116 L131:L133 L148:L150 L165:L167 L182:L184 L199:L201 L216:L218 L233:L235 L250:L252 L267:L269 R12:R14 R29:R31 R46:R48 R63:R65 R80:R82 R97:R99 R114:R116 R148:R150 R165:R167 R182:R184 R199:R201 R216:R218 R233:R235 R250:R252 R267:R269 X12:X14 X29:X31 X46:X48 X63:X65 X80:X82 X97:X99 X114:X116 X148:X150 X165:X167 X182:X184 X199:X201 X216:X218 X233:X235 X250:X252 X267:X269">
    <cfRule type="cellIs" dxfId="728" priority="676" operator="between">
      <formula>49.5</formula>
      <formula>50.5</formula>
    </cfRule>
    <cfRule type="cellIs" dxfId="727" priority="677" operator="lessThan">
      <formula>40</formula>
    </cfRule>
    <cfRule type="cellIs" dxfId="726" priority="678" operator="between">
      <formula>40</formula>
      <formula>42.5</formula>
    </cfRule>
    <cfRule type="cellIs" dxfId="725" priority="679" operator="between">
      <formula>42.5</formula>
      <formula>45</formula>
    </cfRule>
    <cfRule type="cellIs" dxfId="724" priority="680" operator="between">
      <formula>48</formula>
      <formula>49.5</formula>
    </cfRule>
    <cfRule type="cellIs" dxfId="723" priority="681" operator="between">
      <formula>50.5</formula>
      <formula>52</formula>
    </cfRule>
    <cfRule type="cellIs" dxfId="722" priority="682" operator="between">
      <formula>55</formula>
      <formula>57.5</formula>
    </cfRule>
    <cfRule type="cellIs" dxfId="721" priority="683" operator="between">
      <formula>57.5</formula>
      <formula>60</formula>
    </cfRule>
    <cfRule type="cellIs" dxfId="720" priority="684" operator="greaterThan">
      <formula>60</formula>
    </cfRule>
  </conditionalFormatting>
  <conditionalFormatting sqref="C278:D280">
    <cfRule type="cellIs" dxfId="719" priority="667" operator="between">
      <formula>52.5</formula>
      <formula>47.5</formula>
    </cfRule>
    <cfRule type="cellIs" dxfId="718" priority="668" operator="lessThan">
      <formula>30</formula>
    </cfRule>
    <cfRule type="cellIs" dxfId="717" priority="669" operator="between">
      <formula>35</formula>
      <formula>30</formula>
    </cfRule>
    <cfRule type="cellIs" dxfId="716" priority="670" operator="between">
      <formula>35</formula>
      <formula>40</formula>
    </cfRule>
    <cfRule type="cellIs" dxfId="715" priority="671" operator="between">
      <formula>47.5</formula>
      <formula>45</formula>
    </cfRule>
    <cfRule type="cellIs" dxfId="714" priority="672" operator="between">
      <formula>55</formula>
      <formula>52.5</formula>
    </cfRule>
    <cfRule type="cellIs" dxfId="713" priority="673" operator="between">
      <formula>65</formula>
      <formula>60</formula>
    </cfRule>
    <cfRule type="cellIs" dxfId="712" priority="674" operator="between">
      <formula>70</formula>
      <formula>65</formula>
    </cfRule>
    <cfRule type="cellIs" dxfId="711" priority="675" operator="greaterThan">
      <formula>70</formula>
    </cfRule>
  </conditionalFormatting>
  <conditionalFormatting sqref="C284:D286">
    <cfRule type="cellIs" dxfId="710" priority="658" operator="between">
      <formula>52.5</formula>
      <formula>47.5</formula>
    </cfRule>
    <cfRule type="cellIs" dxfId="709" priority="659" operator="lessThan">
      <formula>30</formula>
    </cfRule>
    <cfRule type="cellIs" dxfId="708" priority="660" operator="between">
      <formula>35</formula>
      <formula>30</formula>
    </cfRule>
    <cfRule type="cellIs" dxfId="707" priority="661" operator="between">
      <formula>35</formula>
      <formula>40</formula>
    </cfRule>
    <cfRule type="cellIs" dxfId="706" priority="662" operator="between">
      <formula>47.5</formula>
      <formula>45</formula>
    </cfRule>
    <cfRule type="cellIs" dxfId="705" priority="663" operator="between">
      <formula>55</formula>
      <formula>52.5</formula>
    </cfRule>
    <cfRule type="cellIs" dxfId="704" priority="664" operator="between">
      <formula>65</formula>
      <formula>60</formula>
    </cfRule>
    <cfRule type="cellIs" dxfId="703" priority="665" operator="between">
      <formula>70</formula>
      <formula>65</formula>
    </cfRule>
    <cfRule type="cellIs" dxfId="702" priority="666" operator="greaterThan">
      <formula>70</formula>
    </cfRule>
  </conditionalFormatting>
  <conditionalFormatting sqref="F284:F286">
    <cfRule type="cellIs" dxfId="701" priority="649" operator="between">
      <formula>49.5</formula>
      <formula>50.5</formula>
    </cfRule>
    <cfRule type="cellIs" dxfId="700" priority="650" operator="lessThan">
      <formula>40</formula>
    </cfRule>
    <cfRule type="cellIs" dxfId="699" priority="651" operator="between">
      <formula>40</formula>
      <formula>42.5</formula>
    </cfRule>
    <cfRule type="cellIs" dxfId="698" priority="652" operator="between">
      <formula>42.5</formula>
      <formula>45</formula>
    </cfRule>
    <cfRule type="cellIs" dxfId="697" priority="653" operator="between">
      <formula>48</formula>
      <formula>49.5</formula>
    </cfRule>
    <cfRule type="cellIs" dxfId="696" priority="654" operator="between">
      <formula>50.5</formula>
      <formula>52</formula>
    </cfRule>
    <cfRule type="cellIs" dxfId="695" priority="655" operator="between">
      <formula>55</formula>
      <formula>57.5</formula>
    </cfRule>
    <cfRule type="cellIs" dxfId="694" priority="656" operator="between">
      <formula>57.5</formula>
      <formula>60</formula>
    </cfRule>
    <cfRule type="cellIs" dxfId="693" priority="657" operator="greaterThan">
      <formula>60</formula>
    </cfRule>
  </conditionalFormatting>
  <conditionalFormatting sqref="I278:J280 O278:P280 U278:V280">
    <cfRule type="cellIs" dxfId="692" priority="640" operator="between">
      <formula>52.5</formula>
      <formula>47.5</formula>
    </cfRule>
    <cfRule type="cellIs" dxfId="691" priority="641" operator="lessThan">
      <formula>30</formula>
    </cfRule>
    <cfRule type="cellIs" dxfId="690" priority="642" operator="between">
      <formula>35</formula>
      <formula>30</formula>
    </cfRule>
    <cfRule type="cellIs" dxfId="689" priority="643" operator="between">
      <formula>35</formula>
      <formula>40</formula>
    </cfRule>
    <cfRule type="cellIs" dxfId="688" priority="644" operator="between">
      <formula>47.5</formula>
      <formula>45</formula>
    </cfRule>
    <cfRule type="cellIs" dxfId="687" priority="645" operator="between">
      <formula>55</formula>
      <formula>52.5</formula>
    </cfRule>
    <cfRule type="cellIs" dxfId="686" priority="646" operator="between">
      <formula>65</formula>
      <formula>60</formula>
    </cfRule>
    <cfRule type="cellIs" dxfId="685" priority="647" operator="between">
      <formula>70</formula>
      <formula>65</formula>
    </cfRule>
    <cfRule type="cellIs" dxfId="684" priority="648" operator="greaterThan">
      <formula>70</formula>
    </cfRule>
  </conditionalFormatting>
  <conditionalFormatting sqref="I284:J286 O284:P286 U284:V286">
    <cfRule type="cellIs" dxfId="683" priority="631" operator="between">
      <formula>52.5</formula>
      <formula>47.5</formula>
    </cfRule>
    <cfRule type="cellIs" dxfId="682" priority="632" operator="lessThan">
      <formula>30</formula>
    </cfRule>
    <cfRule type="cellIs" dxfId="681" priority="633" operator="between">
      <formula>35</formula>
      <formula>30</formula>
    </cfRule>
    <cfRule type="cellIs" dxfId="680" priority="634" operator="between">
      <formula>35</formula>
      <formula>40</formula>
    </cfRule>
    <cfRule type="cellIs" dxfId="679" priority="635" operator="between">
      <formula>47.5</formula>
      <formula>45</formula>
    </cfRule>
    <cfRule type="cellIs" dxfId="678" priority="636" operator="between">
      <formula>55</formula>
      <formula>52.5</formula>
    </cfRule>
    <cfRule type="cellIs" dxfId="677" priority="637" operator="between">
      <formula>65</formula>
      <formula>60</formula>
    </cfRule>
    <cfRule type="cellIs" dxfId="676" priority="638" operator="between">
      <formula>70</formula>
      <formula>65</formula>
    </cfRule>
    <cfRule type="cellIs" dxfId="675" priority="639" operator="greaterThan">
      <formula>70</formula>
    </cfRule>
  </conditionalFormatting>
  <conditionalFormatting sqref="L284:L286 R284:R286 X284:X286">
    <cfRule type="cellIs" dxfId="674" priority="622" operator="between">
      <formula>49.5</formula>
      <formula>50.5</formula>
    </cfRule>
    <cfRule type="cellIs" dxfId="673" priority="623" operator="lessThan">
      <formula>40</formula>
    </cfRule>
    <cfRule type="cellIs" dxfId="672" priority="624" operator="between">
      <formula>40</formula>
      <formula>42.5</formula>
    </cfRule>
    <cfRule type="cellIs" dxfId="671" priority="625" operator="between">
      <formula>42.5</formula>
      <formula>45</formula>
    </cfRule>
    <cfRule type="cellIs" dxfId="670" priority="626" operator="between">
      <formula>48</formula>
      <formula>49.5</formula>
    </cfRule>
    <cfRule type="cellIs" dxfId="669" priority="627" operator="between">
      <formula>50.5</formula>
      <formula>52</formula>
    </cfRule>
    <cfRule type="cellIs" dxfId="668" priority="628" operator="between">
      <formula>55</formula>
      <formula>57.5</formula>
    </cfRule>
    <cfRule type="cellIs" dxfId="667" priority="629" operator="between">
      <formula>57.5</formula>
      <formula>60</formula>
    </cfRule>
    <cfRule type="cellIs" dxfId="666" priority="630" operator="greaterThan">
      <formula>60</formula>
    </cfRule>
  </conditionalFormatting>
  <conditionalFormatting sqref="C295:D297">
    <cfRule type="cellIs" dxfId="665" priority="613" operator="between">
      <formula>52.5</formula>
      <formula>47.5</formula>
    </cfRule>
    <cfRule type="cellIs" dxfId="664" priority="614" operator="lessThan">
      <formula>30</formula>
    </cfRule>
    <cfRule type="cellIs" dxfId="663" priority="615" operator="between">
      <formula>35</formula>
      <formula>30</formula>
    </cfRule>
    <cfRule type="cellIs" dxfId="662" priority="616" operator="between">
      <formula>35</formula>
      <formula>40</formula>
    </cfRule>
    <cfRule type="cellIs" dxfId="661" priority="617" operator="between">
      <formula>47.5</formula>
      <formula>45</formula>
    </cfRule>
    <cfRule type="cellIs" dxfId="660" priority="618" operator="between">
      <formula>55</formula>
      <formula>52.5</formula>
    </cfRule>
    <cfRule type="cellIs" dxfId="659" priority="619" operator="between">
      <formula>65</formula>
      <formula>60</formula>
    </cfRule>
    <cfRule type="cellIs" dxfId="658" priority="620" operator="between">
      <formula>70</formula>
      <formula>65</formula>
    </cfRule>
    <cfRule type="cellIs" dxfId="657" priority="621" operator="greaterThan">
      <formula>70</formula>
    </cfRule>
  </conditionalFormatting>
  <conditionalFormatting sqref="C301:D303">
    <cfRule type="cellIs" dxfId="656" priority="604" operator="between">
      <formula>52.5</formula>
      <formula>47.5</formula>
    </cfRule>
    <cfRule type="cellIs" dxfId="655" priority="605" operator="lessThan">
      <formula>30</formula>
    </cfRule>
    <cfRule type="cellIs" dxfId="654" priority="606" operator="between">
      <formula>35</formula>
      <formula>30</formula>
    </cfRule>
    <cfRule type="cellIs" dxfId="653" priority="607" operator="between">
      <formula>35</formula>
      <formula>40</formula>
    </cfRule>
    <cfRule type="cellIs" dxfId="652" priority="608" operator="between">
      <formula>47.5</formula>
      <formula>45</formula>
    </cfRule>
    <cfRule type="cellIs" dxfId="651" priority="609" operator="between">
      <formula>55</formula>
      <formula>52.5</formula>
    </cfRule>
    <cfRule type="cellIs" dxfId="650" priority="610" operator="between">
      <formula>65</formula>
      <formula>60</formula>
    </cfRule>
    <cfRule type="cellIs" dxfId="649" priority="611" operator="between">
      <formula>70</formula>
      <formula>65</formula>
    </cfRule>
    <cfRule type="cellIs" dxfId="648" priority="612" operator="greaterThan">
      <formula>70</formula>
    </cfRule>
  </conditionalFormatting>
  <conditionalFormatting sqref="F301:F303">
    <cfRule type="cellIs" dxfId="647" priority="595" operator="between">
      <formula>49.5</formula>
      <formula>50.5</formula>
    </cfRule>
    <cfRule type="cellIs" dxfId="646" priority="596" operator="lessThan">
      <formula>40</formula>
    </cfRule>
    <cfRule type="cellIs" dxfId="645" priority="597" operator="between">
      <formula>40</formula>
      <formula>42.5</formula>
    </cfRule>
    <cfRule type="cellIs" dxfId="644" priority="598" operator="between">
      <formula>42.5</formula>
      <formula>45</formula>
    </cfRule>
    <cfRule type="cellIs" dxfId="643" priority="599" operator="between">
      <formula>48</formula>
      <formula>49.5</formula>
    </cfRule>
    <cfRule type="cellIs" dxfId="642" priority="600" operator="between">
      <formula>50.5</formula>
      <formula>52</formula>
    </cfRule>
    <cfRule type="cellIs" dxfId="641" priority="601" operator="between">
      <formula>55</formula>
      <formula>57.5</formula>
    </cfRule>
    <cfRule type="cellIs" dxfId="640" priority="602" operator="between">
      <formula>57.5</formula>
      <formula>60</formula>
    </cfRule>
    <cfRule type="cellIs" dxfId="639" priority="603" operator="greaterThan">
      <formula>60</formula>
    </cfRule>
  </conditionalFormatting>
  <conditionalFormatting sqref="I295:J297 O295:P297 U295:V297">
    <cfRule type="cellIs" dxfId="638" priority="586" operator="between">
      <formula>52.5</formula>
      <formula>47.5</formula>
    </cfRule>
    <cfRule type="cellIs" dxfId="637" priority="587" operator="lessThan">
      <formula>30</formula>
    </cfRule>
    <cfRule type="cellIs" dxfId="636" priority="588" operator="between">
      <formula>35</formula>
      <formula>30</formula>
    </cfRule>
    <cfRule type="cellIs" dxfId="635" priority="589" operator="between">
      <formula>35</formula>
      <formula>40</formula>
    </cfRule>
    <cfRule type="cellIs" dxfId="634" priority="590" operator="between">
      <formula>47.5</formula>
      <formula>45</formula>
    </cfRule>
    <cfRule type="cellIs" dxfId="633" priority="591" operator="between">
      <formula>55</formula>
      <formula>52.5</formula>
    </cfRule>
    <cfRule type="cellIs" dxfId="632" priority="592" operator="between">
      <formula>65</formula>
      <formula>60</formula>
    </cfRule>
    <cfRule type="cellIs" dxfId="631" priority="593" operator="between">
      <formula>70</formula>
      <formula>65</formula>
    </cfRule>
    <cfRule type="cellIs" dxfId="630" priority="594" operator="greaterThan">
      <formula>70</formula>
    </cfRule>
  </conditionalFormatting>
  <conditionalFormatting sqref="I301:J303 O301:P303 U301:V303">
    <cfRule type="cellIs" dxfId="629" priority="577" operator="between">
      <formula>52.5</formula>
      <formula>47.5</formula>
    </cfRule>
    <cfRule type="cellIs" dxfId="628" priority="578" operator="lessThan">
      <formula>30</formula>
    </cfRule>
    <cfRule type="cellIs" dxfId="627" priority="579" operator="between">
      <formula>35</formula>
      <formula>30</formula>
    </cfRule>
    <cfRule type="cellIs" dxfId="626" priority="580" operator="between">
      <formula>35</formula>
      <formula>40</formula>
    </cfRule>
    <cfRule type="cellIs" dxfId="625" priority="581" operator="between">
      <formula>47.5</formula>
      <formula>45</formula>
    </cfRule>
    <cfRule type="cellIs" dxfId="624" priority="582" operator="between">
      <formula>55</formula>
      <formula>52.5</formula>
    </cfRule>
    <cfRule type="cellIs" dxfId="623" priority="583" operator="between">
      <formula>65</formula>
      <formula>60</formula>
    </cfRule>
    <cfRule type="cellIs" dxfId="622" priority="584" operator="between">
      <formula>70</formula>
      <formula>65</formula>
    </cfRule>
    <cfRule type="cellIs" dxfId="621" priority="585" operator="greaterThan">
      <formula>70</formula>
    </cfRule>
  </conditionalFormatting>
  <conditionalFormatting sqref="L301:L303 R301:R303 X301:X303">
    <cfRule type="cellIs" dxfId="620" priority="568" operator="between">
      <formula>49.5</formula>
      <formula>50.5</formula>
    </cfRule>
    <cfRule type="cellIs" dxfId="619" priority="569" operator="lessThan">
      <formula>40</formula>
    </cfRule>
    <cfRule type="cellIs" dxfId="618" priority="570" operator="between">
      <formula>40</formula>
      <formula>42.5</formula>
    </cfRule>
    <cfRule type="cellIs" dxfId="617" priority="571" operator="between">
      <formula>42.5</formula>
      <formula>45</formula>
    </cfRule>
    <cfRule type="cellIs" dxfId="616" priority="572" operator="between">
      <formula>48</formula>
      <formula>49.5</formula>
    </cfRule>
    <cfRule type="cellIs" dxfId="615" priority="573" operator="between">
      <formula>50.5</formula>
      <formula>52</formula>
    </cfRule>
    <cfRule type="cellIs" dxfId="614" priority="574" operator="between">
      <formula>55</formula>
      <formula>57.5</formula>
    </cfRule>
    <cfRule type="cellIs" dxfId="613" priority="575" operator="between">
      <formula>57.5</formula>
      <formula>60</formula>
    </cfRule>
    <cfRule type="cellIs" dxfId="612" priority="576" operator="greaterThan">
      <formula>60</formula>
    </cfRule>
  </conditionalFormatting>
  <conditionalFormatting sqref="C312:D314">
    <cfRule type="cellIs" dxfId="611" priority="559" operator="between">
      <formula>52.5</formula>
      <formula>47.5</formula>
    </cfRule>
    <cfRule type="cellIs" dxfId="610" priority="560" operator="lessThan">
      <formula>30</formula>
    </cfRule>
    <cfRule type="cellIs" dxfId="609" priority="561" operator="between">
      <formula>35</formula>
      <formula>30</formula>
    </cfRule>
    <cfRule type="cellIs" dxfId="608" priority="562" operator="between">
      <formula>35</formula>
      <formula>40</formula>
    </cfRule>
    <cfRule type="cellIs" dxfId="607" priority="563" operator="between">
      <formula>47.5</formula>
      <formula>45</formula>
    </cfRule>
    <cfRule type="cellIs" dxfId="606" priority="564" operator="between">
      <formula>55</formula>
      <formula>52.5</formula>
    </cfRule>
    <cfRule type="cellIs" dxfId="605" priority="565" operator="between">
      <formula>65</formula>
      <formula>60</formula>
    </cfRule>
    <cfRule type="cellIs" dxfId="604" priority="566" operator="between">
      <formula>70</formula>
      <formula>65</formula>
    </cfRule>
    <cfRule type="cellIs" dxfId="603" priority="567" operator="greaterThan">
      <formula>70</formula>
    </cfRule>
  </conditionalFormatting>
  <conditionalFormatting sqref="C318:D320">
    <cfRule type="cellIs" dxfId="602" priority="550" operator="between">
      <formula>52.5</formula>
      <formula>47.5</formula>
    </cfRule>
    <cfRule type="cellIs" dxfId="601" priority="551" operator="lessThan">
      <formula>30</formula>
    </cfRule>
    <cfRule type="cellIs" dxfId="600" priority="552" operator="between">
      <formula>35</formula>
      <formula>30</formula>
    </cfRule>
    <cfRule type="cellIs" dxfId="599" priority="553" operator="between">
      <formula>35</formula>
      <formula>40</formula>
    </cfRule>
    <cfRule type="cellIs" dxfId="598" priority="554" operator="between">
      <formula>47.5</formula>
      <formula>45</formula>
    </cfRule>
    <cfRule type="cellIs" dxfId="597" priority="555" operator="between">
      <formula>55</formula>
      <formula>52.5</formula>
    </cfRule>
    <cfRule type="cellIs" dxfId="596" priority="556" operator="between">
      <formula>65</formula>
      <formula>60</formula>
    </cfRule>
    <cfRule type="cellIs" dxfId="595" priority="557" operator="between">
      <formula>70</formula>
      <formula>65</formula>
    </cfRule>
    <cfRule type="cellIs" dxfId="594" priority="558" operator="greaterThan">
      <formula>70</formula>
    </cfRule>
  </conditionalFormatting>
  <conditionalFormatting sqref="F318:F320">
    <cfRule type="cellIs" dxfId="593" priority="541" operator="between">
      <formula>49.5</formula>
      <formula>50.5</formula>
    </cfRule>
    <cfRule type="cellIs" dxfId="592" priority="542" operator="lessThan">
      <formula>40</formula>
    </cfRule>
    <cfRule type="cellIs" dxfId="591" priority="543" operator="between">
      <formula>40</formula>
      <formula>42.5</formula>
    </cfRule>
    <cfRule type="cellIs" dxfId="590" priority="544" operator="between">
      <formula>42.5</formula>
      <formula>45</formula>
    </cfRule>
    <cfRule type="cellIs" dxfId="589" priority="545" operator="between">
      <formula>48</formula>
      <formula>49.5</formula>
    </cfRule>
    <cfRule type="cellIs" dxfId="588" priority="546" operator="between">
      <formula>50.5</formula>
      <formula>52</formula>
    </cfRule>
    <cfRule type="cellIs" dxfId="587" priority="547" operator="between">
      <formula>55</formula>
      <formula>57.5</formula>
    </cfRule>
    <cfRule type="cellIs" dxfId="586" priority="548" operator="between">
      <formula>57.5</formula>
      <formula>60</formula>
    </cfRule>
    <cfRule type="cellIs" dxfId="585" priority="549" operator="greaterThan">
      <formula>60</formula>
    </cfRule>
  </conditionalFormatting>
  <conditionalFormatting sqref="I312:J314 O312:P314">
    <cfRule type="cellIs" dxfId="584" priority="532" operator="between">
      <formula>52.5</formula>
      <formula>47.5</formula>
    </cfRule>
    <cfRule type="cellIs" dxfId="583" priority="533" operator="lessThan">
      <formula>30</formula>
    </cfRule>
    <cfRule type="cellIs" dxfId="582" priority="534" operator="between">
      <formula>35</formula>
      <formula>30</formula>
    </cfRule>
    <cfRule type="cellIs" dxfId="581" priority="535" operator="between">
      <formula>35</formula>
      <formula>40</formula>
    </cfRule>
    <cfRule type="cellIs" dxfId="580" priority="536" operator="between">
      <formula>47.5</formula>
      <formula>45</formula>
    </cfRule>
    <cfRule type="cellIs" dxfId="579" priority="537" operator="between">
      <formula>55</formula>
      <formula>52.5</formula>
    </cfRule>
    <cfRule type="cellIs" dxfId="578" priority="538" operator="between">
      <formula>65</formula>
      <formula>60</formula>
    </cfRule>
    <cfRule type="cellIs" dxfId="577" priority="539" operator="between">
      <formula>70</formula>
      <formula>65</formula>
    </cfRule>
    <cfRule type="cellIs" dxfId="576" priority="540" operator="greaterThan">
      <formula>70</formula>
    </cfRule>
  </conditionalFormatting>
  <conditionalFormatting sqref="I318:J320 O318:P320">
    <cfRule type="cellIs" dxfId="575" priority="523" operator="between">
      <formula>52.5</formula>
      <formula>47.5</formula>
    </cfRule>
    <cfRule type="cellIs" dxfId="574" priority="524" operator="lessThan">
      <formula>30</formula>
    </cfRule>
    <cfRule type="cellIs" dxfId="573" priority="525" operator="between">
      <formula>35</formula>
      <formula>30</formula>
    </cfRule>
    <cfRule type="cellIs" dxfId="572" priority="526" operator="between">
      <formula>35</formula>
      <formula>40</formula>
    </cfRule>
    <cfRule type="cellIs" dxfId="571" priority="527" operator="between">
      <formula>47.5</formula>
      <formula>45</formula>
    </cfRule>
    <cfRule type="cellIs" dxfId="570" priority="528" operator="between">
      <formula>55</formula>
      <formula>52.5</formula>
    </cfRule>
    <cfRule type="cellIs" dxfId="569" priority="529" operator="between">
      <formula>65</formula>
      <formula>60</formula>
    </cfRule>
    <cfRule type="cellIs" dxfId="568" priority="530" operator="between">
      <formula>70</formula>
      <formula>65</formula>
    </cfRule>
    <cfRule type="cellIs" dxfId="567" priority="531" operator="greaterThan">
      <formula>70</formula>
    </cfRule>
  </conditionalFormatting>
  <conditionalFormatting sqref="L318:L320 R318:R320">
    <cfRule type="cellIs" dxfId="566" priority="514" operator="between">
      <formula>49.5</formula>
      <formula>50.5</formula>
    </cfRule>
    <cfRule type="cellIs" dxfId="565" priority="515" operator="lessThan">
      <formula>40</formula>
    </cfRule>
    <cfRule type="cellIs" dxfId="564" priority="516" operator="between">
      <formula>40</formula>
      <formula>42.5</formula>
    </cfRule>
    <cfRule type="cellIs" dxfId="563" priority="517" operator="between">
      <formula>42.5</formula>
      <formula>45</formula>
    </cfRule>
    <cfRule type="cellIs" dxfId="562" priority="518" operator="between">
      <formula>48</formula>
      <formula>49.5</formula>
    </cfRule>
    <cfRule type="cellIs" dxfId="561" priority="519" operator="between">
      <formula>50.5</formula>
      <formula>52</formula>
    </cfRule>
    <cfRule type="cellIs" dxfId="560" priority="520" operator="between">
      <formula>55</formula>
      <formula>57.5</formula>
    </cfRule>
    <cfRule type="cellIs" dxfId="559" priority="521" operator="between">
      <formula>57.5</formula>
      <formula>60</formula>
    </cfRule>
    <cfRule type="cellIs" dxfId="558" priority="522" operator="greaterThan">
      <formula>60</formula>
    </cfRule>
  </conditionalFormatting>
  <conditionalFormatting sqref="C329:D331">
    <cfRule type="cellIs" dxfId="557" priority="505" operator="between">
      <formula>52.5</formula>
      <formula>47.5</formula>
    </cfRule>
    <cfRule type="cellIs" dxfId="556" priority="506" operator="lessThan">
      <formula>30</formula>
    </cfRule>
    <cfRule type="cellIs" dxfId="555" priority="507" operator="between">
      <formula>35</formula>
      <formula>30</formula>
    </cfRule>
    <cfRule type="cellIs" dxfId="554" priority="508" operator="between">
      <formula>35</formula>
      <formula>40</formula>
    </cfRule>
    <cfRule type="cellIs" dxfId="553" priority="509" operator="between">
      <formula>47.5</formula>
      <formula>45</formula>
    </cfRule>
    <cfRule type="cellIs" dxfId="552" priority="510" operator="between">
      <formula>55</formula>
      <formula>52.5</formula>
    </cfRule>
    <cfRule type="cellIs" dxfId="551" priority="511" operator="between">
      <formula>65</formula>
      <formula>60</formula>
    </cfRule>
    <cfRule type="cellIs" dxfId="550" priority="512" operator="between">
      <formula>70</formula>
      <formula>65</formula>
    </cfRule>
    <cfRule type="cellIs" dxfId="549" priority="513" operator="greaterThan">
      <formula>70</formula>
    </cfRule>
  </conditionalFormatting>
  <conditionalFormatting sqref="C335:D337">
    <cfRule type="cellIs" dxfId="548" priority="496" operator="between">
      <formula>52.5</formula>
      <formula>47.5</formula>
    </cfRule>
    <cfRule type="cellIs" dxfId="547" priority="497" operator="lessThan">
      <formula>30</formula>
    </cfRule>
    <cfRule type="cellIs" dxfId="546" priority="498" operator="between">
      <formula>35</formula>
      <formula>30</formula>
    </cfRule>
    <cfRule type="cellIs" dxfId="545" priority="499" operator="between">
      <formula>35</formula>
      <formula>40</formula>
    </cfRule>
    <cfRule type="cellIs" dxfId="544" priority="500" operator="between">
      <formula>47.5</formula>
      <formula>45</formula>
    </cfRule>
    <cfRule type="cellIs" dxfId="543" priority="501" operator="between">
      <formula>55</formula>
      <formula>52.5</formula>
    </cfRule>
    <cfRule type="cellIs" dxfId="542" priority="502" operator="between">
      <formula>65</formula>
      <formula>60</formula>
    </cfRule>
    <cfRule type="cellIs" dxfId="541" priority="503" operator="between">
      <formula>70</formula>
      <formula>65</formula>
    </cfRule>
    <cfRule type="cellIs" dxfId="540" priority="504" operator="greaterThan">
      <formula>70</formula>
    </cfRule>
  </conditionalFormatting>
  <conditionalFormatting sqref="F335:F337">
    <cfRule type="cellIs" dxfId="539" priority="487" operator="between">
      <formula>49.5</formula>
      <formula>50.5</formula>
    </cfRule>
    <cfRule type="cellIs" dxfId="538" priority="488" operator="lessThan">
      <formula>40</formula>
    </cfRule>
    <cfRule type="cellIs" dxfId="537" priority="489" operator="between">
      <formula>40</formula>
      <formula>42.5</formula>
    </cfRule>
    <cfRule type="cellIs" dxfId="536" priority="490" operator="between">
      <formula>42.5</formula>
      <formula>45</formula>
    </cfRule>
    <cfRule type="cellIs" dxfId="535" priority="491" operator="between">
      <formula>48</formula>
      <formula>49.5</formula>
    </cfRule>
    <cfRule type="cellIs" dxfId="534" priority="492" operator="between">
      <formula>50.5</formula>
      <formula>52</formula>
    </cfRule>
    <cfRule type="cellIs" dxfId="533" priority="493" operator="between">
      <formula>55</formula>
      <formula>57.5</formula>
    </cfRule>
    <cfRule type="cellIs" dxfId="532" priority="494" operator="between">
      <formula>57.5</formula>
      <formula>60</formula>
    </cfRule>
    <cfRule type="cellIs" dxfId="531" priority="495" operator="greaterThan">
      <formula>60</formula>
    </cfRule>
  </conditionalFormatting>
  <conditionalFormatting sqref="I329:J331 O329:P331 U329:V331">
    <cfRule type="cellIs" dxfId="530" priority="478" operator="between">
      <formula>52.5</formula>
      <formula>47.5</formula>
    </cfRule>
    <cfRule type="cellIs" dxfId="529" priority="479" operator="lessThan">
      <formula>30</formula>
    </cfRule>
    <cfRule type="cellIs" dxfId="528" priority="480" operator="between">
      <formula>35</formula>
      <formula>30</formula>
    </cfRule>
    <cfRule type="cellIs" dxfId="527" priority="481" operator="between">
      <formula>35</formula>
      <formula>40</formula>
    </cfRule>
    <cfRule type="cellIs" dxfId="526" priority="482" operator="between">
      <formula>47.5</formula>
      <formula>45</formula>
    </cfRule>
    <cfRule type="cellIs" dxfId="525" priority="483" operator="between">
      <formula>55</formula>
      <formula>52.5</formula>
    </cfRule>
    <cfRule type="cellIs" dxfId="524" priority="484" operator="between">
      <formula>65</formula>
      <formula>60</formula>
    </cfRule>
    <cfRule type="cellIs" dxfId="523" priority="485" operator="between">
      <formula>70</formula>
      <formula>65</formula>
    </cfRule>
    <cfRule type="cellIs" dxfId="522" priority="486" operator="greaterThan">
      <formula>70</formula>
    </cfRule>
  </conditionalFormatting>
  <conditionalFormatting sqref="I335:J337 O335:P337 U335:V337">
    <cfRule type="cellIs" dxfId="521" priority="469" operator="between">
      <formula>52.5</formula>
      <formula>47.5</formula>
    </cfRule>
    <cfRule type="cellIs" dxfId="520" priority="470" operator="lessThan">
      <formula>30</formula>
    </cfRule>
    <cfRule type="cellIs" dxfId="519" priority="471" operator="between">
      <formula>35</formula>
      <formula>30</formula>
    </cfRule>
    <cfRule type="cellIs" dxfId="518" priority="472" operator="between">
      <formula>35</formula>
      <formula>40</formula>
    </cfRule>
    <cfRule type="cellIs" dxfId="517" priority="473" operator="between">
      <formula>47.5</formula>
      <formula>45</formula>
    </cfRule>
    <cfRule type="cellIs" dxfId="516" priority="474" operator="between">
      <formula>55</formula>
      <formula>52.5</formula>
    </cfRule>
    <cfRule type="cellIs" dxfId="515" priority="475" operator="between">
      <formula>65</formula>
      <formula>60</formula>
    </cfRule>
    <cfRule type="cellIs" dxfId="514" priority="476" operator="between">
      <formula>70</formula>
      <formula>65</formula>
    </cfRule>
    <cfRule type="cellIs" dxfId="513" priority="477" operator="greaterThan">
      <formula>70</formula>
    </cfRule>
  </conditionalFormatting>
  <conditionalFormatting sqref="L335:L337 R335:R337 X335:X337">
    <cfRule type="cellIs" dxfId="512" priority="460" operator="between">
      <formula>49.5</formula>
      <formula>50.5</formula>
    </cfRule>
    <cfRule type="cellIs" dxfId="511" priority="461" operator="lessThan">
      <formula>40</formula>
    </cfRule>
    <cfRule type="cellIs" dxfId="510" priority="462" operator="between">
      <formula>40</formula>
      <formula>42.5</formula>
    </cfRule>
    <cfRule type="cellIs" dxfId="509" priority="463" operator="between">
      <formula>42.5</formula>
      <formula>45</formula>
    </cfRule>
    <cfRule type="cellIs" dxfId="508" priority="464" operator="between">
      <formula>48</formula>
      <formula>49.5</formula>
    </cfRule>
    <cfRule type="cellIs" dxfId="507" priority="465" operator="between">
      <formula>50.5</formula>
      <formula>52</formula>
    </cfRule>
    <cfRule type="cellIs" dxfId="506" priority="466" operator="between">
      <formula>55</formula>
      <formula>57.5</formula>
    </cfRule>
    <cfRule type="cellIs" dxfId="505" priority="467" operator="between">
      <formula>57.5</formula>
      <formula>60</formula>
    </cfRule>
    <cfRule type="cellIs" dxfId="504" priority="468" operator="greaterThan">
      <formula>60</formula>
    </cfRule>
  </conditionalFormatting>
  <conditionalFormatting sqref="C346:D348">
    <cfRule type="cellIs" dxfId="503" priority="451" operator="between">
      <formula>52.5</formula>
      <formula>47.5</formula>
    </cfRule>
    <cfRule type="cellIs" dxfId="502" priority="452" operator="lessThan">
      <formula>30</formula>
    </cfRule>
    <cfRule type="cellIs" dxfId="501" priority="453" operator="between">
      <formula>35</formula>
      <formula>30</formula>
    </cfRule>
    <cfRule type="cellIs" dxfId="500" priority="454" operator="between">
      <formula>35</formula>
      <formula>40</formula>
    </cfRule>
    <cfRule type="cellIs" dxfId="499" priority="455" operator="between">
      <formula>47.5</formula>
      <formula>45</formula>
    </cfRule>
    <cfRule type="cellIs" dxfId="498" priority="456" operator="between">
      <formula>55</formula>
      <formula>52.5</formula>
    </cfRule>
    <cfRule type="cellIs" dxfId="497" priority="457" operator="between">
      <formula>65</formula>
      <formula>60</formula>
    </cfRule>
    <cfRule type="cellIs" dxfId="496" priority="458" operator="between">
      <formula>70</formula>
      <formula>65</formula>
    </cfRule>
    <cfRule type="cellIs" dxfId="495" priority="459" operator="greaterThan">
      <formula>70</formula>
    </cfRule>
  </conditionalFormatting>
  <conditionalFormatting sqref="C352:D354">
    <cfRule type="cellIs" dxfId="494" priority="442" operator="between">
      <formula>52.5</formula>
      <formula>47.5</formula>
    </cfRule>
    <cfRule type="cellIs" dxfId="493" priority="443" operator="lessThan">
      <formula>30</formula>
    </cfRule>
    <cfRule type="cellIs" dxfId="492" priority="444" operator="between">
      <formula>35</formula>
      <formula>30</formula>
    </cfRule>
    <cfRule type="cellIs" dxfId="491" priority="445" operator="between">
      <formula>35</formula>
      <formula>40</formula>
    </cfRule>
    <cfRule type="cellIs" dxfId="490" priority="446" operator="between">
      <formula>47.5</formula>
      <formula>45</formula>
    </cfRule>
    <cfRule type="cellIs" dxfId="489" priority="447" operator="between">
      <formula>55</formula>
      <formula>52.5</formula>
    </cfRule>
    <cfRule type="cellIs" dxfId="488" priority="448" operator="between">
      <formula>65</formula>
      <formula>60</formula>
    </cfRule>
    <cfRule type="cellIs" dxfId="487" priority="449" operator="between">
      <formula>70</formula>
      <formula>65</formula>
    </cfRule>
    <cfRule type="cellIs" dxfId="486" priority="450" operator="greaterThan">
      <formula>70</formula>
    </cfRule>
  </conditionalFormatting>
  <conditionalFormatting sqref="F352:F354">
    <cfRule type="cellIs" dxfId="485" priority="433" operator="between">
      <formula>49.5</formula>
      <formula>50.5</formula>
    </cfRule>
    <cfRule type="cellIs" dxfId="484" priority="434" operator="lessThan">
      <formula>40</formula>
    </cfRule>
    <cfRule type="cellIs" dxfId="483" priority="435" operator="between">
      <formula>40</formula>
      <formula>42.5</formula>
    </cfRule>
    <cfRule type="cellIs" dxfId="482" priority="436" operator="between">
      <formula>42.5</formula>
      <formula>45</formula>
    </cfRule>
    <cfRule type="cellIs" dxfId="481" priority="437" operator="between">
      <formula>48</formula>
      <formula>49.5</formula>
    </cfRule>
    <cfRule type="cellIs" dxfId="480" priority="438" operator="between">
      <formula>50.5</formula>
      <formula>52</formula>
    </cfRule>
    <cfRule type="cellIs" dxfId="479" priority="439" operator="between">
      <formula>55</formula>
      <formula>57.5</formula>
    </cfRule>
    <cfRule type="cellIs" dxfId="478" priority="440" operator="between">
      <formula>57.5</formula>
      <formula>60</formula>
    </cfRule>
    <cfRule type="cellIs" dxfId="477" priority="441" operator="greaterThan">
      <formula>60</formula>
    </cfRule>
  </conditionalFormatting>
  <conditionalFormatting sqref="I346:J348 O346:P348 U346:V348">
    <cfRule type="cellIs" dxfId="476" priority="424" operator="between">
      <formula>52.5</formula>
      <formula>47.5</formula>
    </cfRule>
    <cfRule type="cellIs" dxfId="475" priority="425" operator="lessThan">
      <formula>30</formula>
    </cfRule>
    <cfRule type="cellIs" dxfId="474" priority="426" operator="between">
      <formula>35</formula>
      <formula>30</formula>
    </cfRule>
    <cfRule type="cellIs" dxfId="473" priority="427" operator="between">
      <formula>35</formula>
      <formula>40</formula>
    </cfRule>
    <cfRule type="cellIs" dxfId="472" priority="428" operator="between">
      <formula>47.5</formula>
      <formula>45</formula>
    </cfRule>
    <cfRule type="cellIs" dxfId="471" priority="429" operator="between">
      <formula>55</formula>
      <formula>52.5</formula>
    </cfRule>
    <cfRule type="cellIs" dxfId="470" priority="430" operator="between">
      <formula>65</formula>
      <formula>60</formula>
    </cfRule>
    <cfRule type="cellIs" dxfId="469" priority="431" operator="between">
      <formula>70</formula>
      <formula>65</formula>
    </cfRule>
    <cfRule type="cellIs" dxfId="468" priority="432" operator="greaterThan">
      <formula>70</formula>
    </cfRule>
  </conditionalFormatting>
  <conditionalFormatting sqref="I352:J354 O352:P354 U352:V354">
    <cfRule type="cellIs" dxfId="467" priority="415" operator="between">
      <formula>52.5</formula>
      <formula>47.5</formula>
    </cfRule>
    <cfRule type="cellIs" dxfId="466" priority="416" operator="lessThan">
      <formula>30</formula>
    </cfRule>
    <cfRule type="cellIs" dxfId="465" priority="417" operator="between">
      <formula>35</formula>
      <formula>30</formula>
    </cfRule>
    <cfRule type="cellIs" dxfId="464" priority="418" operator="between">
      <formula>35</formula>
      <formula>40</formula>
    </cfRule>
    <cfRule type="cellIs" dxfId="463" priority="419" operator="between">
      <formula>47.5</formula>
      <formula>45</formula>
    </cfRule>
    <cfRule type="cellIs" dxfId="462" priority="420" operator="between">
      <formula>55</formula>
      <formula>52.5</formula>
    </cfRule>
    <cfRule type="cellIs" dxfId="461" priority="421" operator="between">
      <formula>65</formula>
      <formula>60</formula>
    </cfRule>
    <cfRule type="cellIs" dxfId="460" priority="422" operator="between">
      <formula>70</formula>
      <formula>65</formula>
    </cfRule>
    <cfRule type="cellIs" dxfId="459" priority="423" operator="greaterThan">
      <formula>70</formula>
    </cfRule>
  </conditionalFormatting>
  <conditionalFormatting sqref="L352:L354 R352:R354 X352:X354">
    <cfRule type="cellIs" dxfId="458" priority="406" operator="between">
      <formula>49.5</formula>
      <formula>50.5</formula>
    </cfRule>
    <cfRule type="cellIs" dxfId="457" priority="407" operator="lessThan">
      <formula>40</formula>
    </cfRule>
    <cfRule type="cellIs" dxfId="456" priority="408" operator="between">
      <formula>40</formula>
      <formula>42.5</formula>
    </cfRule>
    <cfRule type="cellIs" dxfId="455" priority="409" operator="between">
      <formula>42.5</formula>
      <formula>45</formula>
    </cfRule>
    <cfRule type="cellIs" dxfId="454" priority="410" operator="between">
      <formula>48</formula>
      <formula>49.5</formula>
    </cfRule>
    <cfRule type="cellIs" dxfId="453" priority="411" operator="between">
      <formula>50.5</formula>
      <formula>52</formula>
    </cfRule>
    <cfRule type="cellIs" dxfId="452" priority="412" operator="between">
      <formula>55</formula>
      <formula>57.5</formula>
    </cfRule>
    <cfRule type="cellIs" dxfId="451" priority="413" operator="between">
      <formula>57.5</formula>
      <formula>60</formula>
    </cfRule>
    <cfRule type="cellIs" dxfId="450" priority="414" operator="greaterThan">
      <formula>60</formula>
    </cfRule>
  </conditionalFormatting>
  <conditionalFormatting sqref="I397:J399 O397:P399 U397:V399">
    <cfRule type="cellIs" dxfId="449" priority="235" operator="between">
      <formula>52.5</formula>
      <formula>47.5</formula>
    </cfRule>
    <cfRule type="cellIs" dxfId="448" priority="236" operator="lessThan">
      <formula>30</formula>
    </cfRule>
    <cfRule type="cellIs" dxfId="447" priority="237" operator="between">
      <formula>35</formula>
      <formula>30</formula>
    </cfRule>
    <cfRule type="cellIs" dxfId="446" priority="238" operator="between">
      <formula>35</formula>
      <formula>40</formula>
    </cfRule>
    <cfRule type="cellIs" dxfId="445" priority="239" operator="between">
      <formula>47.5</formula>
      <formula>45</formula>
    </cfRule>
    <cfRule type="cellIs" dxfId="444" priority="240" operator="between">
      <formula>55</formula>
      <formula>52.5</formula>
    </cfRule>
    <cfRule type="cellIs" dxfId="443" priority="241" operator="between">
      <formula>65</formula>
      <formula>60</formula>
    </cfRule>
    <cfRule type="cellIs" dxfId="442" priority="242" operator="between">
      <formula>70</formula>
      <formula>65</formula>
    </cfRule>
    <cfRule type="cellIs" dxfId="441" priority="243" operator="greaterThan">
      <formula>70</formula>
    </cfRule>
  </conditionalFormatting>
  <conditionalFormatting sqref="I403:J405 O403:P405 U403:V405">
    <cfRule type="cellIs" dxfId="440" priority="226" operator="between">
      <formula>52.5</formula>
      <formula>47.5</formula>
    </cfRule>
    <cfRule type="cellIs" dxfId="439" priority="227" operator="lessThan">
      <formula>30</formula>
    </cfRule>
    <cfRule type="cellIs" dxfId="438" priority="228" operator="between">
      <formula>35</formula>
      <formula>30</formula>
    </cfRule>
    <cfRule type="cellIs" dxfId="437" priority="229" operator="between">
      <formula>35</formula>
      <formula>40</formula>
    </cfRule>
    <cfRule type="cellIs" dxfId="436" priority="230" operator="between">
      <formula>47.5</formula>
      <formula>45</formula>
    </cfRule>
    <cfRule type="cellIs" dxfId="435" priority="231" operator="between">
      <formula>55</formula>
      <formula>52.5</formula>
    </cfRule>
    <cfRule type="cellIs" dxfId="434" priority="232" operator="between">
      <formula>65</formula>
      <formula>60</formula>
    </cfRule>
    <cfRule type="cellIs" dxfId="433" priority="233" operator="between">
      <formula>70</formula>
      <formula>65</formula>
    </cfRule>
    <cfRule type="cellIs" dxfId="432" priority="234" operator="greaterThan">
      <formula>70</formula>
    </cfRule>
  </conditionalFormatting>
  <conditionalFormatting sqref="L403:L405 R403:R405 X403:X405">
    <cfRule type="cellIs" dxfId="431" priority="217" operator="between">
      <formula>49.5</formula>
      <formula>50.5</formula>
    </cfRule>
    <cfRule type="cellIs" dxfId="430" priority="218" operator="lessThan">
      <formula>40</formula>
    </cfRule>
    <cfRule type="cellIs" dxfId="429" priority="219" operator="between">
      <formula>40</formula>
      <formula>42.5</formula>
    </cfRule>
    <cfRule type="cellIs" dxfId="428" priority="220" operator="between">
      <formula>42.5</formula>
      <formula>45</formula>
    </cfRule>
    <cfRule type="cellIs" dxfId="427" priority="221" operator="between">
      <formula>48</formula>
      <formula>49.5</formula>
    </cfRule>
    <cfRule type="cellIs" dxfId="426" priority="222" operator="between">
      <formula>50.5</formula>
      <formula>52</formula>
    </cfRule>
    <cfRule type="cellIs" dxfId="425" priority="223" operator="between">
      <formula>55</formula>
      <formula>57.5</formula>
    </cfRule>
    <cfRule type="cellIs" dxfId="424" priority="224" operator="between">
      <formula>57.5</formula>
      <formula>60</formula>
    </cfRule>
    <cfRule type="cellIs" dxfId="423" priority="225" operator="greaterThan">
      <formula>60</formula>
    </cfRule>
  </conditionalFormatting>
  <conditionalFormatting sqref="O363:P365 U363:V365">
    <cfRule type="cellIs" dxfId="422" priority="370" operator="between">
      <formula>52.5</formula>
      <formula>47.5</formula>
    </cfRule>
    <cfRule type="cellIs" dxfId="421" priority="371" operator="lessThan">
      <formula>30</formula>
    </cfRule>
    <cfRule type="cellIs" dxfId="420" priority="372" operator="between">
      <formula>35</formula>
      <formula>30</formula>
    </cfRule>
    <cfRule type="cellIs" dxfId="419" priority="373" operator="between">
      <formula>35</formula>
      <formula>40</formula>
    </cfRule>
    <cfRule type="cellIs" dxfId="418" priority="374" operator="between">
      <formula>47.5</formula>
      <formula>45</formula>
    </cfRule>
    <cfRule type="cellIs" dxfId="417" priority="375" operator="between">
      <formula>55</formula>
      <formula>52.5</formula>
    </cfRule>
    <cfRule type="cellIs" dxfId="416" priority="376" operator="between">
      <formula>65</formula>
      <formula>60</formula>
    </cfRule>
    <cfRule type="cellIs" dxfId="415" priority="377" operator="between">
      <formula>70</formula>
      <formula>65</formula>
    </cfRule>
    <cfRule type="cellIs" dxfId="414" priority="378" operator="greaterThan">
      <formula>70</formula>
    </cfRule>
  </conditionalFormatting>
  <conditionalFormatting sqref="O369:P371 U369:V371">
    <cfRule type="cellIs" dxfId="413" priority="361" operator="between">
      <formula>52.5</formula>
      <formula>47.5</formula>
    </cfRule>
    <cfRule type="cellIs" dxfId="412" priority="362" operator="lessThan">
      <formula>30</formula>
    </cfRule>
    <cfRule type="cellIs" dxfId="411" priority="363" operator="between">
      <formula>35</formula>
      <formula>30</formula>
    </cfRule>
    <cfRule type="cellIs" dxfId="410" priority="364" operator="between">
      <formula>35</formula>
      <formula>40</formula>
    </cfRule>
    <cfRule type="cellIs" dxfId="409" priority="365" operator="between">
      <formula>47.5</formula>
      <formula>45</formula>
    </cfRule>
    <cfRule type="cellIs" dxfId="408" priority="366" operator="between">
      <formula>55</formula>
      <formula>52.5</formula>
    </cfRule>
    <cfRule type="cellIs" dxfId="407" priority="367" operator="between">
      <formula>65</formula>
      <formula>60</formula>
    </cfRule>
    <cfRule type="cellIs" dxfId="406" priority="368" operator="between">
      <formula>70</formula>
      <formula>65</formula>
    </cfRule>
    <cfRule type="cellIs" dxfId="405" priority="369" operator="greaterThan">
      <formula>70</formula>
    </cfRule>
  </conditionalFormatting>
  <conditionalFormatting sqref="R369:R371 X369:X371">
    <cfRule type="cellIs" dxfId="404" priority="352" operator="between">
      <formula>49.5</formula>
      <formula>50.5</formula>
    </cfRule>
    <cfRule type="cellIs" dxfId="403" priority="353" operator="lessThan">
      <formula>40</formula>
    </cfRule>
    <cfRule type="cellIs" dxfId="402" priority="354" operator="between">
      <formula>40</formula>
      <formula>42.5</formula>
    </cfRule>
    <cfRule type="cellIs" dxfId="401" priority="355" operator="between">
      <formula>42.5</formula>
      <formula>45</formula>
    </cfRule>
    <cfRule type="cellIs" dxfId="400" priority="356" operator="between">
      <formula>48</formula>
      <formula>49.5</formula>
    </cfRule>
    <cfRule type="cellIs" dxfId="399" priority="357" operator="between">
      <formula>50.5</formula>
      <formula>52</formula>
    </cfRule>
    <cfRule type="cellIs" dxfId="398" priority="358" operator="between">
      <formula>55</formula>
      <formula>57.5</formula>
    </cfRule>
    <cfRule type="cellIs" dxfId="397" priority="359" operator="between">
      <formula>57.5</formula>
      <formula>60</formula>
    </cfRule>
    <cfRule type="cellIs" dxfId="396" priority="360" operator="greaterThan">
      <formula>60</formula>
    </cfRule>
  </conditionalFormatting>
  <conditionalFormatting sqref="U312:V314">
    <cfRule type="cellIs" dxfId="395" priority="343" operator="between">
      <formula>52.5</formula>
      <formula>47.5</formula>
    </cfRule>
    <cfRule type="cellIs" dxfId="394" priority="344" operator="lessThan">
      <formula>30</formula>
    </cfRule>
    <cfRule type="cellIs" dxfId="393" priority="345" operator="between">
      <formula>35</formula>
      <formula>30</formula>
    </cfRule>
    <cfRule type="cellIs" dxfId="392" priority="346" operator="between">
      <formula>35</formula>
      <formula>40</formula>
    </cfRule>
    <cfRule type="cellIs" dxfId="391" priority="347" operator="between">
      <formula>47.5</formula>
      <formula>45</formula>
    </cfRule>
    <cfRule type="cellIs" dxfId="390" priority="348" operator="between">
      <formula>55</formula>
      <formula>52.5</formula>
    </cfRule>
    <cfRule type="cellIs" dxfId="389" priority="349" operator="between">
      <formula>65</formula>
      <formula>60</formula>
    </cfRule>
    <cfRule type="cellIs" dxfId="388" priority="350" operator="between">
      <formula>70</formula>
      <formula>65</formula>
    </cfRule>
    <cfRule type="cellIs" dxfId="387" priority="351" operator="greaterThan">
      <formula>70</formula>
    </cfRule>
  </conditionalFormatting>
  <conditionalFormatting sqref="U318:V320">
    <cfRule type="cellIs" dxfId="386" priority="334" operator="between">
      <formula>52.5</formula>
      <formula>47.5</formula>
    </cfRule>
    <cfRule type="cellIs" dxfId="385" priority="335" operator="lessThan">
      <formula>30</formula>
    </cfRule>
    <cfRule type="cellIs" dxfId="384" priority="336" operator="between">
      <formula>35</formula>
      <formula>30</formula>
    </cfRule>
    <cfRule type="cellIs" dxfId="383" priority="337" operator="between">
      <formula>35</formula>
      <formula>40</formula>
    </cfRule>
    <cfRule type="cellIs" dxfId="382" priority="338" operator="between">
      <formula>47.5</formula>
      <formula>45</formula>
    </cfRule>
    <cfRule type="cellIs" dxfId="381" priority="339" operator="between">
      <formula>55</formula>
      <formula>52.5</formula>
    </cfRule>
    <cfRule type="cellIs" dxfId="380" priority="340" operator="between">
      <formula>65</formula>
      <formula>60</formula>
    </cfRule>
    <cfRule type="cellIs" dxfId="379" priority="341" operator="between">
      <formula>70</formula>
      <formula>65</formula>
    </cfRule>
    <cfRule type="cellIs" dxfId="378" priority="342" operator="greaterThan">
      <formula>70</formula>
    </cfRule>
  </conditionalFormatting>
  <conditionalFormatting sqref="X318:X320">
    <cfRule type="cellIs" dxfId="377" priority="325" operator="between">
      <formula>49.5</formula>
      <formula>50.5</formula>
    </cfRule>
    <cfRule type="cellIs" dxfId="376" priority="326" operator="lessThan">
      <formula>40</formula>
    </cfRule>
    <cfRule type="cellIs" dxfId="375" priority="327" operator="between">
      <formula>40</formula>
      <formula>42.5</formula>
    </cfRule>
    <cfRule type="cellIs" dxfId="374" priority="328" operator="between">
      <formula>42.5</formula>
      <formula>45</formula>
    </cfRule>
    <cfRule type="cellIs" dxfId="373" priority="329" operator="between">
      <formula>48</formula>
      <formula>49.5</formula>
    </cfRule>
    <cfRule type="cellIs" dxfId="372" priority="330" operator="between">
      <formula>50.5</formula>
      <formula>52</formula>
    </cfRule>
    <cfRule type="cellIs" dxfId="371" priority="331" operator="between">
      <formula>55</formula>
      <formula>57.5</formula>
    </cfRule>
    <cfRule type="cellIs" dxfId="370" priority="332" operator="between">
      <formula>57.5</formula>
      <formula>60</formula>
    </cfRule>
    <cfRule type="cellIs" dxfId="369" priority="333" operator="greaterThan">
      <formula>60</formula>
    </cfRule>
  </conditionalFormatting>
  <conditionalFormatting sqref="C380:D382">
    <cfRule type="cellIs" dxfId="368" priority="316" operator="between">
      <formula>52.5</formula>
      <formula>47.5</formula>
    </cfRule>
    <cfRule type="cellIs" dxfId="367" priority="317" operator="lessThan">
      <formula>30</formula>
    </cfRule>
    <cfRule type="cellIs" dxfId="366" priority="318" operator="between">
      <formula>35</formula>
      <formula>30</formula>
    </cfRule>
    <cfRule type="cellIs" dxfId="365" priority="319" operator="between">
      <formula>35</formula>
      <formula>40</formula>
    </cfRule>
    <cfRule type="cellIs" dxfId="364" priority="320" operator="between">
      <formula>47.5</formula>
      <formula>45</formula>
    </cfRule>
    <cfRule type="cellIs" dxfId="363" priority="321" operator="between">
      <formula>55</formula>
      <formula>52.5</formula>
    </cfRule>
    <cfRule type="cellIs" dxfId="362" priority="322" operator="between">
      <formula>65</formula>
      <formula>60</formula>
    </cfRule>
    <cfRule type="cellIs" dxfId="361" priority="323" operator="between">
      <formula>70</formula>
      <formula>65</formula>
    </cfRule>
    <cfRule type="cellIs" dxfId="360" priority="324" operator="greaterThan">
      <formula>70</formula>
    </cfRule>
  </conditionalFormatting>
  <conditionalFormatting sqref="C386:D388">
    <cfRule type="cellIs" dxfId="359" priority="307" operator="between">
      <formula>52.5</formula>
      <formula>47.5</formula>
    </cfRule>
    <cfRule type="cellIs" dxfId="358" priority="308" operator="lessThan">
      <formula>30</formula>
    </cfRule>
    <cfRule type="cellIs" dxfId="357" priority="309" operator="between">
      <formula>35</formula>
      <formula>30</formula>
    </cfRule>
    <cfRule type="cellIs" dxfId="356" priority="310" operator="between">
      <formula>35</formula>
      <formula>40</formula>
    </cfRule>
    <cfRule type="cellIs" dxfId="355" priority="311" operator="between">
      <formula>47.5</formula>
      <formula>45</formula>
    </cfRule>
    <cfRule type="cellIs" dxfId="354" priority="312" operator="between">
      <formula>55</formula>
      <formula>52.5</formula>
    </cfRule>
    <cfRule type="cellIs" dxfId="353" priority="313" operator="between">
      <formula>65</formula>
      <formula>60</formula>
    </cfRule>
    <cfRule type="cellIs" dxfId="352" priority="314" operator="between">
      <formula>70</formula>
      <formula>65</formula>
    </cfRule>
    <cfRule type="cellIs" dxfId="351" priority="315" operator="greaterThan">
      <formula>70</formula>
    </cfRule>
  </conditionalFormatting>
  <conditionalFormatting sqref="F386:F388">
    <cfRule type="cellIs" dxfId="350" priority="298" operator="between">
      <formula>49.5</formula>
      <formula>50.5</formula>
    </cfRule>
    <cfRule type="cellIs" dxfId="349" priority="299" operator="lessThan">
      <formula>40</formula>
    </cfRule>
    <cfRule type="cellIs" dxfId="348" priority="300" operator="between">
      <formula>40</formula>
      <formula>42.5</formula>
    </cfRule>
    <cfRule type="cellIs" dxfId="347" priority="301" operator="between">
      <formula>42.5</formula>
      <formula>45</formula>
    </cfRule>
    <cfRule type="cellIs" dxfId="346" priority="302" operator="between">
      <formula>48</formula>
      <formula>49.5</formula>
    </cfRule>
    <cfRule type="cellIs" dxfId="345" priority="303" operator="between">
      <formula>50.5</formula>
      <formula>52</formula>
    </cfRule>
    <cfRule type="cellIs" dxfId="344" priority="304" operator="between">
      <formula>55</formula>
      <formula>57.5</formula>
    </cfRule>
    <cfRule type="cellIs" dxfId="343" priority="305" operator="between">
      <formula>57.5</formula>
      <formula>60</formula>
    </cfRule>
    <cfRule type="cellIs" dxfId="342" priority="306" operator="greaterThan">
      <formula>60</formula>
    </cfRule>
  </conditionalFormatting>
  <conditionalFormatting sqref="I380:J382 O380:P382 U380:V382">
    <cfRule type="cellIs" dxfId="341" priority="289" operator="between">
      <formula>52.5</formula>
      <formula>47.5</formula>
    </cfRule>
    <cfRule type="cellIs" dxfId="340" priority="290" operator="lessThan">
      <formula>30</formula>
    </cfRule>
    <cfRule type="cellIs" dxfId="339" priority="291" operator="between">
      <formula>35</formula>
      <formula>30</formula>
    </cfRule>
    <cfRule type="cellIs" dxfId="338" priority="292" operator="between">
      <formula>35</formula>
      <formula>40</formula>
    </cfRule>
    <cfRule type="cellIs" dxfId="337" priority="293" operator="between">
      <formula>47.5</formula>
      <formula>45</formula>
    </cfRule>
    <cfRule type="cellIs" dxfId="336" priority="294" operator="between">
      <formula>55</formula>
      <formula>52.5</formula>
    </cfRule>
    <cfRule type="cellIs" dxfId="335" priority="295" operator="between">
      <formula>65</formula>
      <formula>60</formula>
    </cfRule>
    <cfRule type="cellIs" dxfId="334" priority="296" operator="between">
      <formula>70</formula>
      <formula>65</formula>
    </cfRule>
    <cfRule type="cellIs" dxfId="333" priority="297" operator="greaterThan">
      <formula>70</formula>
    </cfRule>
  </conditionalFormatting>
  <conditionalFormatting sqref="I386:J388 O386:P388 U386:V388">
    <cfRule type="cellIs" dxfId="332" priority="280" operator="between">
      <formula>52.5</formula>
      <formula>47.5</formula>
    </cfRule>
    <cfRule type="cellIs" dxfId="331" priority="281" operator="lessThan">
      <formula>30</formula>
    </cfRule>
    <cfRule type="cellIs" dxfId="330" priority="282" operator="between">
      <formula>35</formula>
      <formula>30</formula>
    </cfRule>
    <cfRule type="cellIs" dxfId="329" priority="283" operator="between">
      <formula>35</formula>
      <formula>40</formula>
    </cfRule>
    <cfRule type="cellIs" dxfId="328" priority="284" operator="between">
      <formula>47.5</formula>
      <formula>45</formula>
    </cfRule>
    <cfRule type="cellIs" dxfId="327" priority="285" operator="between">
      <formula>55</formula>
      <formula>52.5</formula>
    </cfRule>
    <cfRule type="cellIs" dxfId="326" priority="286" operator="between">
      <formula>65</formula>
      <formula>60</formula>
    </cfRule>
    <cfRule type="cellIs" dxfId="325" priority="287" operator="between">
      <formula>70</formula>
      <formula>65</formula>
    </cfRule>
    <cfRule type="cellIs" dxfId="324" priority="288" operator="greaterThan">
      <formula>70</formula>
    </cfRule>
  </conditionalFormatting>
  <conditionalFormatting sqref="L386:L388 R386:R388 X386:X388">
    <cfRule type="cellIs" dxfId="323" priority="271" operator="between">
      <formula>49.5</formula>
      <formula>50.5</formula>
    </cfRule>
    <cfRule type="cellIs" dxfId="322" priority="272" operator="lessThan">
      <formula>40</formula>
    </cfRule>
    <cfRule type="cellIs" dxfId="321" priority="273" operator="between">
      <formula>40</formula>
      <formula>42.5</formula>
    </cfRule>
    <cfRule type="cellIs" dxfId="320" priority="274" operator="between">
      <formula>42.5</formula>
      <formula>45</formula>
    </cfRule>
    <cfRule type="cellIs" dxfId="319" priority="275" operator="between">
      <formula>48</formula>
      <formula>49.5</formula>
    </cfRule>
    <cfRule type="cellIs" dxfId="318" priority="276" operator="between">
      <formula>50.5</formula>
      <formula>52</formula>
    </cfRule>
    <cfRule type="cellIs" dxfId="317" priority="277" operator="between">
      <formula>55</formula>
      <formula>57.5</formula>
    </cfRule>
    <cfRule type="cellIs" dxfId="316" priority="278" operator="between">
      <formula>57.5</formula>
      <formula>60</formula>
    </cfRule>
    <cfRule type="cellIs" dxfId="315" priority="279" operator="greaterThan">
      <formula>60</formula>
    </cfRule>
  </conditionalFormatting>
  <conditionalFormatting sqref="C397:D399">
    <cfRule type="cellIs" dxfId="314" priority="262" operator="between">
      <formula>52.5</formula>
      <formula>47.5</formula>
    </cfRule>
    <cfRule type="cellIs" dxfId="313" priority="263" operator="lessThan">
      <formula>30</formula>
    </cfRule>
    <cfRule type="cellIs" dxfId="312" priority="264" operator="between">
      <formula>35</formula>
      <formula>30</formula>
    </cfRule>
    <cfRule type="cellIs" dxfId="311" priority="265" operator="between">
      <formula>35</formula>
      <formula>40</formula>
    </cfRule>
    <cfRule type="cellIs" dxfId="310" priority="266" operator="between">
      <formula>47.5</formula>
      <formula>45</formula>
    </cfRule>
    <cfRule type="cellIs" dxfId="309" priority="267" operator="between">
      <formula>55</formula>
      <formula>52.5</formula>
    </cfRule>
    <cfRule type="cellIs" dxfId="308" priority="268" operator="between">
      <formula>65</formula>
      <formula>60</formula>
    </cfRule>
    <cfRule type="cellIs" dxfId="307" priority="269" operator="between">
      <formula>70</formula>
      <formula>65</formula>
    </cfRule>
    <cfRule type="cellIs" dxfId="306" priority="270" operator="greaterThan">
      <formula>70</formula>
    </cfRule>
  </conditionalFormatting>
  <conditionalFormatting sqref="C403:D405">
    <cfRule type="cellIs" dxfId="305" priority="253" operator="between">
      <formula>52.5</formula>
      <formula>47.5</formula>
    </cfRule>
    <cfRule type="cellIs" dxfId="304" priority="254" operator="lessThan">
      <formula>30</formula>
    </cfRule>
    <cfRule type="cellIs" dxfId="303" priority="255" operator="between">
      <formula>35</formula>
      <formula>30</formula>
    </cfRule>
    <cfRule type="cellIs" dxfId="302" priority="256" operator="between">
      <formula>35</formula>
      <formula>40</formula>
    </cfRule>
    <cfRule type="cellIs" dxfId="301" priority="257" operator="between">
      <formula>47.5</formula>
      <formula>45</formula>
    </cfRule>
    <cfRule type="cellIs" dxfId="300" priority="258" operator="between">
      <formula>55</formula>
      <formula>52.5</formula>
    </cfRule>
    <cfRule type="cellIs" dxfId="299" priority="259" operator="between">
      <formula>65</formula>
      <formula>60</formula>
    </cfRule>
    <cfRule type="cellIs" dxfId="298" priority="260" operator="between">
      <formula>70</formula>
      <formula>65</formula>
    </cfRule>
    <cfRule type="cellIs" dxfId="297" priority="261" operator="greaterThan">
      <formula>70</formula>
    </cfRule>
  </conditionalFormatting>
  <conditionalFormatting sqref="F403:F405">
    <cfRule type="cellIs" dxfId="296" priority="244" operator="between">
      <formula>49.5</formula>
      <formula>50.5</formula>
    </cfRule>
    <cfRule type="cellIs" dxfId="295" priority="245" operator="lessThan">
      <formula>40</formula>
    </cfRule>
    <cfRule type="cellIs" dxfId="294" priority="246" operator="between">
      <formula>40</formula>
      <formula>42.5</formula>
    </cfRule>
    <cfRule type="cellIs" dxfId="293" priority="247" operator="between">
      <formula>42.5</formula>
      <formula>45</formula>
    </cfRule>
    <cfRule type="cellIs" dxfId="292" priority="248" operator="between">
      <formula>48</formula>
      <formula>49.5</formula>
    </cfRule>
    <cfRule type="cellIs" dxfId="291" priority="249" operator="between">
      <formula>50.5</formula>
      <formula>52</formula>
    </cfRule>
    <cfRule type="cellIs" dxfId="290" priority="250" operator="between">
      <formula>55</formula>
      <formula>57.5</formula>
    </cfRule>
    <cfRule type="cellIs" dxfId="289" priority="251" operator="between">
      <formula>57.5</formula>
      <formula>60</formula>
    </cfRule>
    <cfRule type="cellIs" dxfId="288" priority="252" operator="greaterThan">
      <formula>60</formula>
    </cfRule>
  </conditionalFormatting>
  <conditionalFormatting sqref="C414:D416">
    <cfRule type="cellIs" dxfId="287" priority="208" operator="between">
      <formula>52.5</formula>
      <formula>47.5</formula>
    </cfRule>
    <cfRule type="cellIs" dxfId="286" priority="209" operator="lessThan">
      <formula>30</formula>
    </cfRule>
    <cfRule type="cellIs" dxfId="285" priority="210" operator="between">
      <formula>35</formula>
      <formula>30</formula>
    </cfRule>
    <cfRule type="cellIs" dxfId="284" priority="211" operator="between">
      <formula>35</formula>
      <formula>40</formula>
    </cfRule>
    <cfRule type="cellIs" dxfId="283" priority="212" operator="between">
      <formula>47.5</formula>
      <formula>45</formula>
    </cfRule>
    <cfRule type="cellIs" dxfId="282" priority="213" operator="between">
      <formula>55</formula>
      <formula>52.5</formula>
    </cfRule>
    <cfRule type="cellIs" dxfId="281" priority="214" operator="between">
      <formula>65</formula>
      <formula>60</formula>
    </cfRule>
    <cfRule type="cellIs" dxfId="280" priority="215" operator="between">
      <formula>70</formula>
      <formula>65</formula>
    </cfRule>
    <cfRule type="cellIs" dxfId="279" priority="216" operator="greaterThan">
      <formula>70</formula>
    </cfRule>
  </conditionalFormatting>
  <conditionalFormatting sqref="C420:D422">
    <cfRule type="cellIs" dxfId="278" priority="199" operator="between">
      <formula>52.5</formula>
      <formula>47.5</formula>
    </cfRule>
    <cfRule type="cellIs" dxfId="277" priority="200" operator="lessThan">
      <formula>30</formula>
    </cfRule>
    <cfRule type="cellIs" dxfId="276" priority="201" operator="between">
      <formula>35</formula>
      <formula>30</formula>
    </cfRule>
    <cfRule type="cellIs" dxfId="275" priority="202" operator="between">
      <formula>35</formula>
      <formula>40</formula>
    </cfRule>
    <cfRule type="cellIs" dxfId="274" priority="203" operator="between">
      <formula>47.5</formula>
      <formula>45</formula>
    </cfRule>
    <cfRule type="cellIs" dxfId="273" priority="204" operator="between">
      <formula>55</formula>
      <formula>52.5</formula>
    </cfRule>
    <cfRule type="cellIs" dxfId="272" priority="205" operator="between">
      <formula>65</formula>
      <formula>60</formula>
    </cfRule>
    <cfRule type="cellIs" dxfId="271" priority="206" operator="between">
      <formula>70</formula>
      <formula>65</formula>
    </cfRule>
    <cfRule type="cellIs" dxfId="270" priority="207" operator="greaterThan">
      <formula>70</formula>
    </cfRule>
  </conditionalFormatting>
  <conditionalFormatting sqref="F420:F422">
    <cfRule type="cellIs" dxfId="269" priority="190" operator="between">
      <formula>49.5</formula>
      <formula>50.5</formula>
    </cfRule>
    <cfRule type="cellIs" dxfId="268" priority="191" operator="lessThan">
      <formula>40</formula>
    </cfRule>
    <cfRule type="cellIs" dxfId="267" priority="192" operator="between">
      <formula>40</formula>
      <formula>42.5</formula>
    </cfRule>
    <cfRule type="cellIs" dxfId="266" priority="193" operator="between">
      <formula>42.5</formula>
      <formula>45</formula>
    </cfRule>
    <cfRule type="cellIs" dxfId="265" priority="194" operator="between">
      <formula>48</formula>
      <formula>49.5</formula>
    </cfRule>
    <cfRule type="cellIs" dxfId="264" priority="195" operator="between">
      <formula>50.5</formula>
      <formula>52</formula>
    </cfRule>
    <cfRule type="cellIs" dxfId="263" priority="196" operator="between">
      <formula>55</formula>
      <formula>57.5</formula>
    </cfRule>
    <cfRule type="cellIs" dxfId="262" priority="197" operator="between">
      <formula>57.5</formula>
      <formula>60</formula>
    </cfRule>
    <cfRule type="cellIs" dxfId="261" priority="198" operator="greaterThan">
      <formula>60</formula>
    </cfRule>
  </conditionalFormatting>
  <conditionalFormatting sqref="I414:J416 O414:P416 U414:V416">
    <cfRule type="cellIs" dxfId="260" priority="181" operator="between">
      <formula>52.5</formula>
      <formula>47.5</formula>
    </cfRule>
    <cfRule type="cellIs" dxfId="259" priority="182" operator="lessThan">
      <formula>30</formula>
    </cfRule>
    <cfRule type="cellIs" dxfId="258" priority="183" operator="between">
      <formula>35</formula>
      <formula>30</formula>
    </cfRule>
    <cfRule type="cellIs" dxfId="257" priority="184" operator="between">
      <formula>35</formula>
      <formula>40</formula>
    </cfRule>
    <cfRule type="cellIs" dxfId="256" priority="185" operator="between">
      <formula>47.5</formula>
      <formula>45</formula>
    </cfRule>
    <cfRule type="cellIs" dxfId="255" priority="186" operator="between">
      <formula>55</formula>
      <formula>52.5</formula>
    </cfRule>
    <cfRule type="cellIs" dxfId="254" priority="187" operator="between">
      <formula>65</formula>
      <formula>60</formula>
    </cfRule>
    <cfRule type="cellIs" dxfId="253" priority="188" operator="between">
      <formula>70</formula>
      <formula>65</formula>
    </cfRule>
    <cfRule type="cellIs" dxfId="252" priority="189" operator="greaterThan">
      <formula>70</formula>
    </cfRule>
  </conditionalFormatting>
  <conditionalFormatting sqref="I420:J422 O420:P422 U420:V422">
    <cfRule type="cellIs" dxfId="251" priority="172" operator="between">
      <formula>52.5</formula>
      <formula>47.5</formula>
    </cfRule>
    <cfRule type="cellIs" dxfId="250" priority="173" operator="lessThan">
      <formula>30</formula>
    </cfRule>
    <cfRule type="cellIs" dxfId="249" priority="174" operator="between">
      <formula>35</formula>
      <formula>30</formula>
    </cfRule>
    <cfRule type="cellIs" dxfId="248" priority="175" operator="between">
      <formula>35</formula>
      <formula>40</formula>
    </cfRule>
    <cfRule type="cellIs" dxfId="247" priority="176" operator="between">
      <formula>47.5</formula>
      <formula>45</formula>
    </cfRule>
    <cfRule type="cellIs" dxfId="246" priority="177" operator="between">
      <formula>55</formula>
      <formula>52.5</formula>
    </cfRule>
    <cfRule type="cellIs" dxfId="245" priority="178" operator="between">
      <formula>65</formula>
      <formula>60</formula>
    </cfRule>
    <cfRule type="cellIs" dxfId="244" priority="179" operator="between">
      <formula>70</formula>
      <formula>65</formula>
    </cfRule>
    <cfRule type="cellIs" dxfId="243" priority="180" operator="greaterThan">
      <formula>70</formula>
    </cfRule>
  </conditionalFormatting>
  <conditionalFormatting sqref="L420:L422 R420:R422 X420:X422">
    <cfRule type="cellIs" dxfId="242" priority="163" operator="between">
      <formula>49.5</formula>
      <formula>50.5</formula>
    </cfRule>
    <cfRule type="cellIs" dxfId="241" priority="164" operator="lessThan">
      <formula>40</formula>
    </cfRule>
    <cfRule type="cellIs" dxfId="240" priority="165" operator="between">
      <formula>40</formula>
      <formula>42.5</formula>
    </cfRule>
    <cfRule type="cellIs" dxfId="239" priority="166" operator="between">
      <formula>42.5</formula>
      <formula>45</formula>
    </cfRule>
    <cfRule type="cellIs" dxfId="238" priority="167" operator="between">
      <formula>48</formula>
      <formula>49.5</formula>
    </cfRule>
    <cfRule type="cellIs" dxfId="237" priority="168" operator="between">
      <formula>50.5</formula>
      <formula>52</formula>
    </cfRule>
    <cfRule type="cellIs" dxfId="236" priority="169" operator="between">
      <formula>55</formula>
      <formula>57.5</formula>
    </cfRule>
    <cfRule type="cellIs" dxfId="235" priority="170" operator="between">
      <formula>57.5</formula>
      <formula>60</formula>
    </cfRule>
    <cfRule type="cellIs" dxfId="234" priority="171" operator="greaterThan">
      <formula>60</formula>
    </cfRule>
  </conditionalFormatting>
  <conditionalFormatting sqref="C363:D365 I363:J365">
    <cfRule type="cellIs" dxfId="233" priority="154" operator="between">
      <formula>52.5</formula>
      <formula>47.5</formula>
    </cfRule>
    <cfRule type="cellIs" dxfId="232" priority="155" operator="lessThan">
      <formula>30</formula>
    </cfRule>
    <cfRule type="cellIs" dxfId="231" priority="156" operator="between">
      <formula>35</formula>
      <formula>30</formula>
    </cfRule>
    <cfRule type="cellIs" dxfId="230" priority="157" operator="between">
      <formula>35</formula>
      <formula>40</formula>
    </cfRule>
    <cfRule type="cellIs" dxfId="229" priority="158" operator="between">
      <formula>47.5</formula>
      <formula>45</formula>
    </cfRule>
    <cfRule type="cellIs" dxfId="228" priority="159" operator="between">
      <formula>55</formula>
      <formula>52.5</formula>
    </cfRule>
    <cfRule type="cellIs" dxfId="227" priority="160" operator="between">
      <formula>65</formula>
      <formula>60</formula>
    </cfRule>
    <cfRule type="cellIs" dxfId="226" priority="161" operator="between">
      <formula>70</formula>
      <formula>65</formula>
    </cfRule>
    <cfRule type="cellIs" dxfId="225" priority="162" operator="greaterThan">
      <formula>70</formula>
    </cfRule>
  </conditionalFormatting>
  <conditionalFormatting sqref="C369:D371 I369:J371">
    <cfRule type="cellIs" dxfId="224" priority="145" operator="between">
      <formula>52.5</formula>
      <formula>47.5</formula>
    </cfRule>
    <cfRule type="cellIs" dxfId="223" priority="146" operator="lessThan">
      <formula>30</formula>
    </cfRule>
    <cfRule type="cellIs" dxfId="222" priority="147" operator="between">
      <formula>35</formula>
      <formula>30</formula>
    </cfRule>
    <cfRule type="cellIs" dxfId="221" priority="148" operator="between">
      <formula>35</formula>
      <formula>40</formula>
    </cfRule>
    <cfRule type="cellIs" dxfId="220" priority="149" operator="between">
      <formula>47.5</formula>
      <formula>45</formula>
    </cfRule>
    <cfRule type="cellIs" dxfId="219" priority="150" operator="between">
      <formula>55</formula>
      <formula>52.5</formula>
    </cfRule>
    <cfRule type="cellIs" dxfId="218" priority="151" operator="between">
      <formula>65</formula>
      <formula>60</formula>
    </cfRule>
    <cfRule type="cellIs" dxfId="217" priority="152" operator="between">
      <formula>70</formula>
      <formula>65</formula>
    </cfRule>
    <cfRule type="cellIs" dxfId="216" priority="153" operator="greaterThan">
      <formula>70</formula>
    </cfRule>
  </conditionalFormatting>
  <conditionalFormatting sqref="F369:F371 L369:L371">
    <cfRule type="cellIs" dxfId="215" priority="136" operator="between">
      <formula>49.5</formula>
      <formula>50.5</formula>
    </cfRule>
    <cfRule type="cellIs" dxfId="214" priority="137" operator="lessThan">
      <formula>40</formula>
    </cfRule>
    <cfRule type="cellIs" dxfId="213" priority="138" operator="between">
      <formula>40</formula>
      <formula>42.5</formula>
    </cfRule>
    <cfRule type="cellIs" dxfId="212" priority="139" operator="between">
      <formula>42.5</formula>
      <formula>45</formula>
    </cfRule>
    <cfRule type="cellIs" dxfId="211" priority="140" operator="between">
      <formula>48</formula>
      <formula>49.5</formula>
    </cfRule>
    <cfRule type="cellIs" dxfId="210" priority="141" operator="between">
      <formula>50.5</formula>
      <formula>52</formula>
    </cfRule>
    <cfRule type="cellIs" dxfId="209" priority="142" operator="between">
      <formula>55</formula>
      <formula>57.5</formula>
    </cfRule>
    <cfRule type="cellIs" dxfId="208" priority="143" operator="between">
      <formula>57.5</formula>
      <formula>60</formula>
    </cfRule>
    <cfRule type="cellIs" dxfId="207" priority="144" operator="greaterThan">
      <formula>60</formula>
    </cfRule>
  </conditionalFormatting>
  <conditionalFormatting sqref="C431:D433">
    <cfRule type="cellIs" dxfId="206" priority="127" operator="between">
      <formula>52.5</formula>
      <formula>47.5</formula>
    </cfRule>
    <cfRule type="cellIs" dxfId="205" priority="128" operator="lessThan">
      <formula>30</formula>
    </cfRule>
    <cfRule type="cellIs" dxfId="204" priority="129" operator="between">
      <formula>35</formula>
      <formula>30</formula>
    </cfRule>
    <cfRule type="cellIs" dxfId="203" priority="130" operator="between">
      <formula>35</formula>
      <formula>40</formula>
    </cfRule>
    <cfRule type="cellIs" dxfId="202" priority="131" operator="between">
      <formula>47.5</formula>
      <formula>45</formula>
    </cfRule>
    <cfRule type="cellIs" dxfId="201" priority="132" operator="between">
      <formula>55</formula>
      <formula>52.5</formula>
    </cfRule>
    <cfRule type="cellIs" dxfId="200" priority="133" operator="between">
      <formula>65</formula>
      <formula>60</formula>
    </cfRule>
    <cfRule type="cellIs" dxfId="199" priority="134" operator="between">
      <formula>70</formula>
      <formula>65</formula>
    </cfRule>
    <cfRule type="cellIs" dxfId="198" priority="135" operator="greaterThan">
      <formula>70</formula>
    </cfRule>
  </conditionalFormatting>
  <conditionalFormatting sqref="C437:D439">
    <cfRule type="cellIs" dxfId="197" priority="118" operator="between">
      <formula>52.5</formula>
      <formula>47.5</formula>
    </cfRule>
    <cfRule type="cellIs" dxfId="196" priority="119" operator="lessThan">
      <formula>30</formula>
    </cfRule>
    <cfRule type="cellIs" dxfId="195" priority="120" operator="between">
      <formula>35</formula>
      <formula>30</formula>
    </cfRule>
    <cfRule type="cellIs" dxfId="194" priority="121" operator="between">
      <formula>35</formula>
      <formula>40</formula>
    </cfRule>
    <cfRule type="cellIs" dxfId="193" priority="122" operator="between">
      <formula>47.5</formula>
      <formula>45</formula>
    </cfRule>
    <cfRule type="cellIs" dxfId="192" priority="123" operator="between">
      <formula>55</formula>
      <formula>52.5</formula>
    </cfRule>
    <cfRule type="cellIs" dxfId="191" priority="124" operator="between">
      <formula>65</formula>
      <formula>60</formula>
    </cfRule>
    <cfRule type="cellIs" dxfId="190" priority="125" operator="between">
      <formula>70</formula>
      <formula>65</formula>
    </cfRule>
    <cfRule type="cellIs" dxfId="189" priority="126" operator="greaterThan">
      <formula>70</formula>
    </cfRule>
  </conditionalFormatting>
  <conditionalFormatting sqref="F437:F439">
    <cfRule type="cellIs" dxfId="188" priority="109" operator="between">
      <formula>49.5</formula>
      <formula>50.5</formula>
    </cfRule>
    <cfRule type="cellIs" dxfId="187" priority="110" operator="lessThan">
      <formula>40</formula>
    </cfRule>
    <cfRule type="cellIs" dxfId="186" priority="111" operator="between">
      <formula>40</formula>
      <formula>42.5</formula>
    </cfRule>
    <cfRule type="cellIs" dxfId="185" priority="112" operator="between">
      <formula>42.5</formula>
      <formula>45</formula>
    </cfRule>
    <cfRule type="cellIs" dxfId="184" priority="113" operator="between">
      <formula>48</formula>
      <formula>49.5</formula>
    </cfRule>
    <cfRule type="cellIs" dxfId="183" priority="114" operator="between">
      <formula>50.5</formula>
      <formula>52</formula>
    </cfRule>
    <cfRule type="cellIs" dxfId="182" priority="115" operator="between">
      <formula>55</formula>
      <formula>57.5</formula>
    </cfRule>
    <cfRule type="cellIs" dxfId="181" priority="116" operator="between">
      <formula>57.5</formula>
      <formula>60</formula>
    </cfRule>
    <cfRule type="cellIs" dxfId="180" priority="117" operator="greaterThan">
      <formula>60</formula>
    </cfRule>
  </conditionalFormatting>
  <conditionalFormatting sqref="I431:J433 O431:P433 U431:V433">
    <cfRule type="cellIs" dxfId="179" priority="100" operator="between">
      <formula>52.5</formula>
      <formula>47.5</formula>
    </cfRule>
    <cfRule type="cellIs" dxfId="178" priority="101" operator="lessThan">
      <formula>30</formula>
    </cfRule>
    <cfRule type="cellIs" dxfId="177" priority="102" operator="between">
      <formula>35</formula>
      <formula>30</formula>
    </cfRule>
    <cfRule type="cellIs" dxfId="176" priority="103" operator="between">
      <formula>35</formula>
      <formula>40</formula>
    </cfRule>
    <cfRule type="cellIs" dxfId="175" priority="104" operator="between">
      <formula>47.5</formula>
      <formula>45</formula>
    </cfRule>
    <cfRule type="cellIs" dxfId="174" priority="105" operator="between">
      <formula>55</formula>
      <formula>52.5</formula>
    </cfRule>
    <cfRule type="cellIs" dxfId="173" priority="106" operator="between">
      <formula>65</formula>
      <formula>60</formula>
    </cfRule>
    <cfRule type="cellIs" dxfId="172" priority="107" operator="between">
      <formula>70</formula>
      <formula>65</formula>
    </cfRule>
    <cfRule type="cellIs" dxfId="171" priority="108" operator="greaterThan">
      <formula>70</formula>
    </cfRule>
  </conditionalFormatting>
  <conditionalFormatting sqref="I437:J439 O437:P439 U437:V439">
    <cfRule type="cellIs" dxfId="170" priority="91" operator="between">
      <formula>52.5</formula>
      <formula>47.5</formula>
    </cfRule>
    <cfRule type="cellIs" dxfId="169" priority="92" operator="lessThan">
      <formula>30</formula>
    </cfRule>
    <cfRule type="cellIs" dxfId="168" priority="93" operator="between">
      <formula>35</formula>
      <formula>30</formula>
    </cfRule>
    <cfRule type="cellIs" dxfId="167" priority="94" operator="between">
      <formula>35</formula>
      <formula>40</formula>
    </cfRule>
    <cfRule type="cellIs" dxfId="166" priority="95" operator="between">
      <formula>47.5</formula>
      <formula>45</formula>
    </cfRule>
    <cfRule type="cellIs" dxfId="165" priority="96" operator="between">
      <formula>55</formula>
      <formula>52.5</formula>
    </cfRule>
    <cfRule type="cellIs" dxfId="164" priority="97" operator="between">
      <formula>65</formula>
      <formula>60</formula>
    </cfRule>
    <cfRule type="cellIs" dxfId="163" priority="98" operator="between">
      <formula>70</formula>
      <formula>65</formula>
    </cfRule>
    <cfRule type="cellIs" dxfId="162" priority="99" operator="greaterThan">
      <formula>70</formula>
    </cfRule>
  </conditionalFormatting>
  <conditionalFormatting sqref="L437:L439 R437:R439 X437:X439">
    <cfRule type="cellIs" dxfId="161" priority="82" operator="between">
      <formula>49.5</formula>
      <formula>50.5</formula>
    </cfRule>
    <cfRule type="cellIs" dxfId="160" priority="83" operator="lessThan">
      <formula>40</formula>
    </cfRule>
    <cfRule type="cellIs" dxfId="159" priority="84" operator="between">
      <formula>40</formula>
      <formula>42.5</formula>
    </cfRule>
    <cfRule type="cellIs" dxfId="158" priority="85" operator="between">
      <formula>42.5</formula>
      <formula>45</formula>
    </cfRule>
    <cfRule type="cellIs" dxfId="157" priority="86" operator="between">
      <formula>48</formula>
      <formula>49.5</formula>
    </cfRule>
    <cfRule type="cellIs" dxfId="156" priority="87" operator="between">
      <formula>50.5</formula>
      <formula>52</formula>
    </cfRule>
    <cfRule type="cellIs" dxfId="155" priority="88" operator="between">
      <formula>55</formula>
      <formula>57.5</formula>
    </cfRule>
    <cfRule type="cellIs" dxfId="154" priority="89" operator="between">
      <formula>57.5</formula>
      <formula>60</formula>
    </cfRule>
    <cfRule type="cellIs" dxfId="153" priority="90" operator="greaterThan">
      <formula>60</formula>
    </cfRule>
  </conditionalFormatting>
  <conditionalFormatting sqref="C448:D450">
    <cfRule type="cellIs" dxfId="152" priority="73" operator="between">
      <formula>52.5</formula>
      <formula>47.5</formula>
    </cfRule>
    <cfRule type="cellIs" dxfId="151" priority="74" operator="lessThan">
      <formula>30</formula>
    </cfRule>
    <cfRule type="cellIs" dxfId="150" priority="75" operator="between">
      <formula>35</formula>
      <formula>30</formula>
    </cfRule>
    <cfRule type="cellIs" dxfId="149" priority="76" operator="between">
      <formula>35</formula>
      <formula>40</formula>
    </cfRule>
    <cfRule type="cellIs" dxfId="148" priority="77" operator="between">
      <formula>47.5</formula>
      <formula>45</formula>
    </cfRule>
    <cfRule type="cellIs" dxfId="147" priority="78" operator="between">
      <formula>55</formula>
      <formula>52.5</formula>
    </cfRule>
    <cfRule type="cellIs" dxfId="146" priority="79" operator="between">
      <formula>65</formula>
      <formula>60</formula>
    </cfRule>
    <cfRule type="cellIs" dxfId="145" priority="80" operator="between">
      <formula>70</formula>
      <formula>65</formula>
    </cfRule>
    <cfRule type="cellIs" dxfId="144" priority="81" operator="greaterThan">
      <formula>70</formula>
    </cfRule>
  </conditionalFormatting>
  <conditionalFormatting sqref="C454:D456">
    <cfRule type="cellIs" dxfId="143" priority="64" operator="between">
      <formula>52.5</formula>
      <formula>47.5</formula>
    </cfRule>
    <cfRule type="cellIs" dxfId="142" priority="65" operator="lessThan">
      <formula>30</formula>
    </cfRule>
    <cfRule type="cellIs" dxfId="141" priority="66" operator="between">
      <formula>35</formula>
      <formula>30</formula>
    </cfRule>
    <cfRule type="cellIs" dxfId="140" priority="67" operator="between">
      <formula>35</formula>
      <formula>40</formula>
    </cfRule>
    <cfRule type="cellIs" dxfId="139" priority="68" operator="between">
      <formula>47.5</formula>
      <formula>45</formula>
    </cfRule>
    <cfRule type="cellIs" dxfId="138" priority="69" operator="between">
      <formula>55</formula>
      <formula>52.5</formula>
    </cfRule>
    <cfRule type="cellIs" dxfId="137" priority="70" operator="between">
      <formula>65</formula>
      <formula>60</formula>
    </cfRule>
    <cfRule type="cellIs" dxfId="136" priority="71" operator="between">
      <formula>70</formula>
      <formula>65</formula>
    </cfRule>
    <cfRule type="cellIs" dxfId="135" priority="72" operator="greaterThan">
      <formula>70</formula>
    </cfRule>
  </conditionalFormatting>
  <conditionalFormatting sqref="F454:F456">
    <cfRule type="cellIs" dxfId="134" priority="55" operator="between">
      <formula>49.5</formula>
      <formula>50.5</formula>
    </cfRule>
    <cfRule type="cellIs" dxfId="133" priority="56" operator="lessThan">
      <formula>40</formula>
    </cfRule>
    <cfRule type="cellIs" dxfId="132" priority="57" operator="between">
      <formula>40</formula>
      <formula>42.5</formula>
    </cfRule>
    <cfRule type="cellIs" dxfId="131" priority="58" operator="between">
      <formula>42.5</formula>
      <formula>45</formula>
    </cfRule>
    <cfRule type="cellIs" dxfId="130" priority="59" operator="between">
      <formula>48</formula>
      <formula>49.5</formula>
    </cfRule>
    <cfRule type="cellIs" dxfId="129" priority="60" operator="between">
      <formula>50.5</formula>
      <formula>52</formula>
    </cfRule>
    <cfRule type="cellIs" dxfId="128" priority="61" operator="between">
      <formula>55</formula>
      <formula>57.5</formula>
    </cfRule>
    <cfRule type="cellIs" dxfId="127" priority="62" operator="between">
      <formula>57.5</formula>
      <formula>60</formula>
    </cfRule>
    <cfRule type="cellIs" dxfId="126" priority="63" operator="greaterThan">
      <formula>60</formula>
    </cfRule>
  </conditionalFormatting>
  <conditionalFormatting sqref="I448:J450 O448:P450 U448:V450">
    <cfRule type="cellIs" dxfId="125" priority="46" operator="between">
      <formula>52.5</formula>
      <formula>47.5</formula>
    </cfRule>
    <cfRule type="cellIs" dxfId="124" priority="47" operator="lessThan">
      <formula>30</formula>
    </cfRule>
    <cfRule type="cellIs" dxfId="123" priority="48" operator="between">
      <formula>35</formula>
      <formula>30</formula>
    </cfRule>
    <cfRule type="cellIs" dxfId="122" priority="49" operator="between">
      <formula>35</formula>
      <formula>40</formula>
    </cfRule>
    <cfRule type="cellIs" dxfId="121" priority="50" operator="between">
      <formula>47.5</formula>
      <formula>45</formula>
    </cfRule>
    <cfRule type="cellIs" dxfId="120" priority="51" operator="between">
      <formula>55</formula>
      <formula>52.5</formula>
    </cfRule>
    <cfRule type="cellIs" dxfId="119" priority="52" operator="between">
      <formula>65</formula>
      <formula>60</formula>
    </cfRule>
    <cfRule type="cellIs" dxfId="118" priority="53" operator="between">
      <formula>70</formula>
      <formula>65</formula>
    </cfRule>
    <cfRule type="cellIs" dxfId="117" priority="54" operator="greaterThan">
      <formula>70</formula>
    </cfRule>
  </conditionalFormatting>
  <conditionalFormatting sqref="I454:J456 O454:P456 U454:V456">
    <cfRule type="cellIs" dxfId="116" priority="37" operator="between">
      <formula>52.5</formula>
      <formula>47.5</formula>
    </cfRule>
    <cfRule type="cellIs" dxfId="115" priority="38" operator="lessThan">
      <formula>30</formula>
    </cfRule>
    <cfRule type="cellIs" dxfId="114" priority="39" operator="between">
      <formula>35</formula>
      <formula>30</formula>
    </cfRule>
    <cfRule type="cellIs" dxfId="113" priority="40" operator="between">
      <formula>35</formula>
      <formula>40</formula>
    </cfRule>
    <cfRule type="cellIs" dxfId="112" priority="41" operator="between">
      <formula>47.5</formula>
      <formula>45</formula>
    </cfRule>
    <cfRule type="cellIs" dxfId="111" priority="42" operator="between">
      <formula>55</formula>
      <formula>52.5</formula>
    </cfRule>
    <cfRule type="cellIs" dxfId="110" priority="43" operator="between">
      <formula>65</formula>
      <formula>60</formula>
    </cfRule>
    <cfRule type="cellIs" dxfId="109" priority="44" operator="between">
      <formula>70</formula>
      <formula>65</formula>
    </cfRule>
    <cfRule type="cellIs" dxfId="108" priority="45" operator="greaterThan">
      <formula>70</formula>
    </cfRule>
  </conditionalFormatting>
  <conditionalFormatting sqref="L454:L456 R454:R456 X454:X456">
    <cfRule type="cellIs" dxfId="107" priority="28" operator="between">
      <formula>49.5</formula>
      <formula>50.5</formula>
    </cfRule>
    <cfRule type="cellIs" dxfId="106" priority="29" operator="lessThan">
      <formula>40</formula>
    </cfRule>
    <cfRule type="cellIs" dxfId="105" priority="30" operator="between">
      <formula>40</formula>
      <formula>42.5</formula>
    </cfRule>
    <cfRule type="cellIs" dxfId="104" priority="31" operator="between">
      <formula>42.5</formula>
      <formula>45</formula>
    </cfRule>
    <cfRule type="cellIs" dxfId="103" priority="32" operator="between">
      <formula>48</formula>
      <formula>49.5</formula>
    </cfRule>
    <cfRule type="cellIs" dxfId="102" priority="33" operator="between">
      <formula>50.5</formula>
      <formula>52</formula>
    </cfRule>
    <cfRule type="cellIs" dxfId="101" priority="34" operator="between">
      <formula>55</formula>
      <formula>57.5</formula>
    </cfRule>
    <cfRule type="cellIs" dxfId="100" priority="35" operator="between">
      <formula>57.5</formula>
      <formula>60</formula>
    </cfRule>
    <cfRule type="cellIs" dxfId="99" priority="36" operator="greater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1"/>
  <sheetViews>
    <sheetView workbookViewId="0">
      <selection sqref="A1:A2"/>
    </sheetView>
  </sheetViews>
  <sheetFormatPr defaultColWidth="8.5703125" defaultRowHeight="15" customHeight="1" x14ac:dyDescent="0.25"/>
  <cols>
    <col min="1" max="1" width="25.7109375" style="26" customWidth="1"/>
    <col min="2" max="2" width="8.5703125" style="29" customWidth="1"/>
    <col min="3" max="8" width="8.5703125" style="28"/>
    <col min="9" max="9" width="8.5703125" style="28" hidden="1" customWidth="1"/>
    <col min="10" max="10" width="8.5703125" style="28"/>
    <col min="11" max="11" width="8.5703125" style="28" hidden="1" customWidth="1"/>
    <col min="12" max="12" width="8.5703125" style="28"/>
    <col min="13" max="13" width="8.5703125" style="28" hidden="1" customWidth="1"/>
    <col min="14" max="14" width="8.5703125" style="28"/>
    <col min="15" max="15" width="8.5703125" style="26" hidden="1" customWidth="1"/>
    <col min="16" max="16" width="8.5703125" style="26"/>
    <col min="17" max="17" width="8.5703125" style="26" hidden="1" customWidth="1"/>
    <col min="18" max="18" width="8.5703125" style="26"/>
    <col min="19" max="19" width="8.5703125" style="26" hidden="1" customWidth="1"/>
    <col min="20" max="20" width="8.5703125" style="26"/>
    <col min="21" max="22" width="8.5703125" style="26" hidden="1" customWidth="1"/>
    <col min="23" max="23" width="9" style="26" hidden="1" customWidth="1"/>
    <col min="24" max="24" width="2.85546875" style="26" customWidth="1"/>
    <col min="25" max="25" width="8.5703125" style="26"/>
    <col min="26" max="26" width="25.7109375" style="26" customWidth="1"/>
    <col min="27" max="16384" width="8.5703125" style="26"/>
  </cols>
  <sheetData>
    <row r="1" spans="1:31" ht="15" customHeight="1" x14ac:dyDescent="0.25">
      <c r="A1" s="55" t="s">
        <v>69</v>
      </c>
      <c r="B1" s="56" t="s">
        <v>83</v>
      </c>
      <c r="C1" s="55" t="s">
        <v>74</v>
      </c>
      <c r="D1" s="55"/>
      <c r="E1" s="55"/>
      <c r="F1" s="55" t="s">
        <v>70</v>
      </c>
      <c r="G1" s="55"/>
      <c r="H1" s="55"/>
      <c r="I1" s="55" t="s">
        <v>75</v>
      </c>
      <c r="J1" s="55"/>
      <c r="K1" s="55"/>
      <c r="L1" s="55"/>
      <c r="M1" s="55"/>
      <c r="N1" s="55"/>
      <c r="O1" s="55" t="s">
        <v>71</v>
      </c>
      <c r="P1" s="55"/>
      <c r="Q1" s="55"/>
      <c r="R1" s="55"/>
      <c r="S1" s="55"/>
      <c r="T1" s="55"/>
    </row>
    <row r="2" spans="1:31" ht="15" customHeight="1" x14ac:dyDescent="0.25">
      <c r="A2" s="55"/>
      <c r="B2" s="57"/>
      <c r="C2" s="27" t="s">
        <v>33</v>
      </c>
      <c r="D2" s="27" t="s">
        <v>24</v>
      </c>
      <c r="E2" s="27" t="s">
        <v>34</v>
      </c>
      <c r="F2" s="27" t="s">
        <v>20</v>
      </c>
      <c r="G2" s="27" t="s">
        <v>21</v>
      </c>
      <c r="H2" s="27" t="s">
        <v>28</v>
      </c>
      <c r="I2" s="27"/>
      <c r="J2" s="27" t="s">
        <v>33</v>
      </c>
      <c r="K2" s="27"/>
      <c r="L2" s="27" t="s">
        <v>24</v>
      </c>
      <c r="M2" s="27"/>
      <c r="N2" s="27" t="s">
        <v>34</v>
      </c>
      <c r="O2" s="27"/>
      <c r="P2" s="27" t="s">
        <v>16</v>
      </c>
      <c r="Q2" s="27"/>
      <c r="R2" s="27" t="s">
        <v>73</v>
      </c>
      <c r="S2" s="27"/>
      <c r="T2" s="27" t="s">
        <v>72</v>
      </c>
      <c r="Z2" s="55" t="s">
        <v>495</v>
      </c>
      <c r="AA2" s="55"/>
      <c r="AB2" s="55"/>
    </row>
    <row r="3" spans="1:31" ht="15" customHeight="1" x14ac:dyDescent="0.25">
      <c r="A3" s="27" t="str">
        <f>Official!B2</f>
        <v>Alternative</v>
      </c>
      <c r="B3" s="30">
        <v>2</v>
      </c>
      <c r="C3" s="27">
        <f>Official!F6</f>
        <v>9.0425531914893629</v>
      </c>
      <c r="D3" s="27">
        <f>Official!F7</f>
        <v>59.042553191489368</v>
      </c>
      <c r="E3" s="27">
        <f>Official!F8</f>
        <v>31.914893617021278</v>
      </c>
      <c r="F3" s="27">
        <f>Official!C12</f>
        <v>24.053884154188403</v>
      </c>
      <c r="G3" s="27">
        <f>Official!C13</f>
        <v>55.366585723262318</v>
      </c>
      <c r="H3" s="27">
        <f>Official!C14</f>
        <v>75.573905915015601</v>
      </c>
      <c r="I3" s="27">
        <f t="shared" ref="I3:I34" si="0">RANK(J3,J:J)</f>
        <v>229</v>
      </c>
      <c r="J3" s="27">
        <f>Official!F12</f>
        <v>24.239989119586401</v>
      </c>
      <c r="K3" s="27">
        <f t="shared" ref="K3:K34" si="1">RANK(L3,L:L)</f>
        <v>13</v>
      </c>
      <c r="L3" s="27">
        <f>Official!F13</f>
        <v>65.656350784536954</v>
      </c>
      <c r="M3" s="27">
        <f t="shared" ref="M3:M34" si="2">RANK(N3,N:N)</f>
        <v>8</v>
      </c>
      <c r="N3" s="27">
        <f>Official!F14</f>
        <v>60.103660095876641</v>
      </c>
      <c r="O3" s="27">
        <f t="shared" ref="O3:O34" si="3">RANK(P3,P:P, 1)</f>
        <v>227</v>
      </c>
      <c r="P3" s="27">
        <f>Official!F15</f>
        <v>26.038681164370328</v>
      </c>
      <c r="Q3" s="27">
        <f t="shared" ref="Q3:Q34" si="4">RANK(R3,R:R, 1)</f>
        <v>227</v>
      </c>
      <c r="R3" s="27">
        <f>Official!F16</f>
        <v>22.480918884472981</v>
      </c>
      <c r="S3" s="27">
        <f t="shared" ref="S3:S34" si="5">RANK(T3,T:T, 1)</f>
        <v>227</v>
      </c>
      <c r="T3" s="27">
        <f>Official!F17</f>
        <v>24.324931969791692</v>
      </c>
      <c r="U3" s="26" t="str">
        <f>A3</f>
        <v>Alternative</v>
      </c>
      <c r="V3" s="26">
        <f>B3</f>
        <v>2</v>
      </c>
      <c r="W3" s="26">
        <f>ROW(U3)-2</f>
        <v>1</v>
      </c>
      <c r="Z3" s="55" t="s">
        <v>74</v>
      </c>
      <c r="AA3" s="37" t="s">
        <v>23</v>
      </c>
      <c r="AB3" s="37">
        <f>AVERAGE(C:C)</f>
        <v>35.289475102726882</v>
      </c>
    </row>
    <row r="4" spans="1:31" ht="15" customHeight="1" x14ac:dyDescent="0.25">
      <c r="A4" s="27" t="str">
        <f>Official!H2</f>
        <v>Baekmagoji</v>
      </c>
      <c r="B4" s="30">
        <v>2</v>
      </c>
      <c r="C4" s="27">
        <f>Official!L6</f>
        <v>38.888888888888893</v>
      </c>
      <c r="D4" s="27">
        <f>Official!L7</f>
        <v>17.460317460317459</v>
      </c>
      <c r="E4" s="27">
        <f>Official!L8</f>
        <v>43.650793650793652</v>
      </c>
      <c r="F4" s="27">
        <f>Official!I12</f>
        <v>69.142129965996659</v>
      </c>
      <c r="G4" s="27">
        <f>Official!I13</f>
        <v>43.231670883295045</v>
      </c>
      <c r="H4" s="27">
        <f>Official!I14</f>
        <v>69.046967188008807</v>
      </c>
      <c r="I4" s="27">
        <f t="shared" si="0"/>
        <v>141</v>
      </c>
      <c r="J4" s="27">
        <f>Official!L12</f>
        <v>50.047581388993926</v>
      </c>
      <c r="K4" s="27">
        <f t="shared" si="1"/>
        <v>221</v>
      </c>
      <c r="L4" s="27">
        <f>Official!L13</f>
        <v>37.044770458649197</v>
      </c>
      <c r="M4" s="27">
        <f t="shared" si="2"/>
        <v>5</v>
      </c>
      <c r="N4" s="27">
        <f>Official!L14</f>
        <v>62.907648152356884</v>
      </c>
      <c r="O4" s="27">
        <f t="shared" si="3"/>
        <v>208</v>
      </c>
      <c r="P4" s="27">
        <f>Official!L15</f>
        <v>19.685253081027781</v>
      </c>
      <c r="Q4" s="27">
        <f t="shared" si="4"/>
        <v>186</v>
      </c>
      <c r="R4" s="27">
        <f>Official!L16</f>
        <v>12.931504500302918</v>
      </c>
      <c r="S4" s="27">
        <f t="shared" si="5"/>
        <v>194</v>
      </c>
      <c r="T4" s="27">
        <f>Official!L17</f>
        <v>16.654323725469435</v>
      </c>
      <c r="U4" s="26" t="str">
        <f t="shared" ref="U4:U55" si="6">A4</f>
        <v>Baekmagoji</v>
      </c>
      <c r="V4" s="26">
        <f t="shared" ref="V4:V55" si="7">B4</f>
        <v>2</v>
      </c>
      <c r="W4" s="26">
        <f t="shared" ref="W4:W67" si="8">ROW(U4)-2</f>
        <v>2</v>
      </c>
      <c r="Z4" s="55"/>
      <c r="AA4" s="37" t="s">
        <v>24</v>
      </c>
      <c r="AB4" s="37">
        <f>AVERAGE(D:D)</f>
        <v>37.189563142722719</v>
      </c>
    </row>
    <row r="5" spans="1:31" ht="15" customHeight="1" x14ac:dyDescent="0.25">
      <c r="A5" s="27" t="str">
        <f>Official!N2</f>
        <v>Battle Royal</v>
      </c>
      <c r="B5" s="30">
        <v>2</v>
      </c>
      <c r="C5" s="27">
        <f>Official!R6</f>
        <v>7.3684210526315779</v>
      </c>
      <c r="D5" s="27">
        <f>Official!R7</f>
        <v>86.842105263157904</v>
      </c>
      <c r="E5" s="27">
        <f>Official!R8</f>
        <v>5.7894736842105265</v>
      </c>
      <c r="F5" s="27">
        <f>Official!O12</f>
        <v>16.707436486956837</v>
      </c>
      <c r="G5" s="27">
        <f>Official!O13</f>
        <v>74.578260215727965</v>
      </c>
      <c r="H5" s="27">
        <f>Official!O14</f>
        <v>47.853192472089802</v>
      </c>
      <c r="I5" s="27">
        <f t="shared" si="0"/>
        <v>222</v>
      </c>
      <c r="J5" s="27">
        <f>Official!R12</f>
        <v>34.427122007433518</v>
      </c>
      <c r="K5" s="27">
        <f t="shared" si="1"/>
        <v>1</v>
      </c>
      <c r="L5" s="27">
        <f>Official!R13</f>
        <v>78.935411864385571</v>
      </c>
      <c r="M5" s="27">
        <f t="shared" si="2"/>
        <v>210</v>
      </c>
      <c r="N5" s="27">
        <f>Official!R14</f>
        <v>36.637466128180918</v>
      </c>
      <c r="O5" s="27">
        <f t="shared" si="3"/>
        <v>229</v>
      </c>
      <c r="P5" s="27">
        <f>Official!R15</f>
        <v>29.300976460383886</v>
      </c>
      <c r="Q5" s="27">
        <f t="shared" si="4"/>
        <v>229</v>
      </c>
      <c r="R5" s="27">
        <f>Official!R16</f>
        <v>25.083160688084138</v>
      </c>
      <c r="S5" s="27">
        <f t="shared" si="5"/>
        <v>229</v>
      </c>
      <c r="T5" s="27">
        <f>Official!R17</f>
        <v>27.273725191438558</v>
      </c>
      <c r="U5" s="26" t="str">
        <f t="shared" si="6"/>
        <v>Battle Royal</v>
      </c>
      <c r="V5" s="26">
        <f t="shared" si="7"/>
        <v>2</v>
      </c>
      <c r="W5" s="26">
        <f t="shared" si="8"/>
        <v>3</v>
      </c>
      <c r="Z5" s="55"/>
      <c r="AA5" s="37" t="s">
        <v>25</v>
      </c>
      <c r="AB5" s="37">
        <f>AVERAGE(E:E)</f>
        <v>27.520961754550417</v>
      </c>
    </row>
    <row r="6" spans="1:31" ht="15" customHeight="1" x14ac:dyDescent="0.25">
      <c r="A6" s="27" t="str">
        <f>Official!T2</f>
        <v>Benzene</v>
      </c>
      <c r="B6" s="30">
        <v>2</v>
      </c>
      <c r="C6" s="27">
        <f>Official!X6</f>
        <v>22.704081632653061</v>
      </c>
      <c r="D6" s="27">
        <f>Official!X7</f>
        <v>36.989795918367349</v>
      </c>
      <c r="E6" s="27">
        <f>Official!X8</f>
        <v>40.306122448979593</v>
      </c>
      <c r="F6" s="27">
        <f>Official!U12</f>
        <v>56.362273677168552</v>
      </c>
      <c r="G6" s="27">
        <f>Official!U13</f>
        <v>48.192560099307954</v>
      </c>
      <c r="H6" s="27">
        <f>Official!U14</f>
        <v>55.833456851608723</v>
      </c>
      <c r="I6" s="27">
        <f t="shared" si="0"/>
        <v>138</v>
      </c>
      <c r="J6" s="27">
        <f>Official!X12</f>
        <v>50.264408412779915</v>
      </c>
      <c r="K6" s="27">
        <f t="shared" si="1"/>
        <v>183</v>
      </c>
      <c r="L6" s="27">
        <f>Official!X13</f>
        <v>45.915143211069704</v>
      </c>
      <c r="M6" s="27">
        <f t="shared" si="2"/>
        <v>38</v>
      </c>
      <c r="N6" s="27">
        <f>Official!X14</f>
        <v>53.820448376150381</v>
      </c>
      <c r="O6" s="27">
        <f t="shared" si="3"/>
        <v>24</v>
      </c>
      <c r="P6" s="27">
        <f>Official!X15</f>
        <v>6.2359676144679543</v>
      </c>
      <c r="Q6" s="27">
        <f t="shared" si="4"/>
        <v>39</v>
      </c>
      <c r="R6" s="27">
        <f>Official!X16</f>
        <v>3.9592797697086777</v>
      </c>
      <c r="S6" s="27">
        <f t="shared" si="5"/>
        <v>22</v>
      </c>
      <c r="T6" s="27">
        <f>Official!X17</f>
        <v>5.2231785525443009</v>
      </c>
      <c r="U6" s="26" t="str">
        <f t="shared" si="6"/>
        <v>Benzene</v>
      </c>
      <c r="V6" s="26">
        <f t="shared" si="7"/>
        <v>2</v>
      </c>
      <c r="W6" s="26">
        <f t="shared" si="8"/>
        <v>4</v>
      </c>
      <c r="Z6" s="55" t="s">
        <v>70</v>
      </c>
      <c r="AA6" s="37" t="s">
        <v>20</v>
      </c>
      <c r="AB6" s="37">
        <f>AVERAGE(F:F)</f>
        <v>53.088130395131358</v>
      </c>
    </row>
    <row r="7" spans="1:31" ht="15" customHeight="1" x14ac:dyDescent="0.25">
      <c r="A7" s="27" t="str">
        <f>Official!B19</f>
        <v>Neo Bifrost</v>
      </c>
      <c r="B7" s="30">
        <v>2</v>
      </c>
      <c r="C7" s="27">
        <f>Official!F23</f>
        <v>36.046511627906973</v>
      </c>
      <c r="D7" s="27">
        <f>Official!F24</f>
        <v>39.202657807308974</v>
      </c>
      <c r="E7" s="27">
        <f>Official!F25</f>
        <v>24.750830564784053</v>
      </c>
      <c r="F7" s="27">
        <f>Official!C29</f>
        <v>54.539559077904855</v>
      </c>
      <c r="G7" s="27">
        <f>Official!C30</f>
        <v>60.018685285576382</v>
      </c>
      <c r="H7" s="27">
        <f>Official!C31</f>
        <v>51.51852518523576</v>
      </c>
      <c r="I7" s="27">
        <f t="shared" si="0"/>
        <v>120</v>
      </c>
      <c r="J7" s="27">
        <f>Official!F29</f>
        <v>51.510516946334548</v>
      </c>
      <c r="K7" s="27">
        <f t="shared" si="1"/>
        <v>115</v>
      </c>
      <c r="L7" s="27">
        <f>Official!F30</f>
        <v>52.739563103835764</v>
      </c>
      <c r="M7" s="27">
        <f t="shared" si="2"/>
        <v>111</v>
      </c>
      <c r="N7" s="27">
        <f>Official!F31</f>
        <v>45.749919949829689</v>
      </c>
      <c r="O7" s="27">
        <f t="shared" si="3"/>
        <v>40</v>
      </c>
      <c r="P7" s="27">
        <f>Official!F32</f>
        <v>7.8513556221651424</v>
      </c>
      <c r="Q7" s="27">
        <f t="shared" si="4"/>
        <v>33</v>
      </c>
      <c r="R7" s="27">
        <f>Official!F33</f>
        <v>3.7316248389888931</v>
      </c>
      <c r="S7" s="27">
        <f t="shared" si="5"/>
        <v>35</v>
      </c>
      <c r="T7" s="27">
        <f>Official!F34</f>
        <v>6.146902026413918</v>
      </c>
      <c r="U7" s="26" t="str">
        <f t="shared" si="6"/>
        <v>Neo Bifrost</v>
      </c>
      <c r="V7" s="26">
        <f t="shared" si="7"/>
        <v>2</v>
      </c>
      <c r="W7" s="26">
        <f t="shared" si="8"/>
        <v>5</v>
      </c>
      <c r="Z7" s="55"/>
      <c r="AA7" s="37" t="s">
        <v>21</v>
      </c>
      <c r="AB7" s="37">
        <f>AVERAGE(G:G)</f>
        <v>57.399688646450137</v>
      </c>
    </row>
    <row r="8" spans="1:31" ht="15" customHeight="1" x14ac:dyDescent="0.25">
      <c r="A8" s="27" t="str">
        <f>Official!H19</f>
        <v>Bifrost III</v>
      </c>
      <c r="B8" s="30">
        <v>2</v>
      </c>
      <c r="C8" s="27">
        <f>Official!L23</f>
        <v>38.695652173913039</v>
      </c>
      <c r="D8" s="27">
        <f>Official!L24</f>
        <v>40.434782608695649</v>
      </c>
      <c r="E8" s="27">
        <f>Official!L25</f>
        <v>20.869565217391305</v>
      </c>
      <c r="F8" s="27">
        <f>Official!I29</f>
        <v>47.55701208469798</v>
      </c>
      <c r="G8" s="27">
        <f>Official!I30</f>
        <v>65.31150615952312</v>
      </c>
      <c r="H8" s="27">
        <f>Official!I31</f>
        <v>47.693003712271398</v>
      </c>
      <c r="I8" s="27">
        <f t="shared" si="0"/>
        <v>145</v>
      </c>
      <c r="J8" s="27">
        <f>Official!L29</f>
        <v>49.932004186213291</v>
      </c>
      <c r="K8" s="27">
        <f t="shared" si="1"/>
        <v>44</v>
      </c>
      <c r="L8" s="27">
        <f>Official!L30</f>
        <v>58.877247037412573</v>
      </c>
      <c r="M8" s="27">
        <f t="shared" si="2"/>
        <v>174</v>
      </c>
      <c r="N8" s="27">
        <f>Official!L31</f>
        <v>41.190748776374136</v>
      </c>
      <c r="O8" s="27">
        <f t="shared" si="3"/>
        <v>104</v>
      </c>
      <c r="P8" s="27">
        <f>Official!L32</f>
        <v>11.08450816903979</v>
      </c>
      <c r="Q8" s="27">
        <f t="shared" si="4"/>
        <v>125</v>
      </c>
      <c r="R8" s="27">
        <f>Official!L33</f>
        <v>8.8434451859808743</v>
      </c>
      <c r="S8" s="27">
        <f t="shared" si="5"/>
        <v>114</v>
      </c>
      <c r="T8" s="27">
        <f>Official!L34</f>
        <v>10.026785230245988</v>
      </c>
      <c r="U8" s="26" t="str">
        <f t="shared" si="6"/>
        <v>Bifrost III</v>
      </c>
      <c r="V8" s="26">
        <f t="shared" si="7"/>
        <v>2</v>
      </c>
      <c r="W8" s="26">
        <f t="shared" si="8"/>
        <v>6</v>
      </c>
      <c r="Z8" s="55"/>
      <c r="AA8" s="37" t="s">
        <v>28</v>
      </c>
      <c r="AB8" s="37">
        <f>AVERAGE(H:H)</f>
        <v>49.195049440717199</v>
      </c>
    </row>
    <row r="9" spans="1:31" ht="15" customHeight="1" x14ac:dyDescent="0.25">
      <c r="A9" s="27" t="str">
        <f>Official!N19</f>
        <v>Bifrost Total</v>
      </c>
      <c r="B9" s="30">
        <v>2</v>
      </c>
      <c r="C9" s="27">
        <f>Official!R23</f>
        <v>36.836283185840706</v>
      </c>
      <c r="D9" s="27">
        <f>Official!R24</f>
        <v>39.601769911504427</v>
      </c>
      <c r="E9" s="27">
        <f>Official!R25</f>
        <v>23.561946902654867</v>
      </c>
      <c r="F9" s="27">
        <f>Official!O29</f>
        <v>52.315909132525029</v>
      </c>
      <c r="G9" s="27">
        <f>Official!O30</f>
        <v>62.61370869293642</v>
      </c>
      <c r="H9" s="27">
        <f>Official!O31</f>
        <v>49.479406872604727</v>
      </c>
      <c r="I9" s="27">
        <f t="shared" si="0"/>
        <v>122</v>
      </c>
      <c r="J9" s="27">
        <f>Official!R29</f>
        <v>51.418251129960154</v>
      </c>
      <c r="K9" s="27">
        <f t="shared" si="1"/>
        <v>87</v>
      </c>
      <c r="L9" s="27">
        <f>Official!R30</f>
        <v>55.148899780205696</v>
      </c>
      <c r="M9" s="27">
        <f t="shared" si="2"/>
        <v>147</v>
      </c>
      <c r="N9" s="27">
        <f>Official!R31</f>
        <v>43.43284908983415</v>
      </c>
      <c r="O9" s="27">
        <f t="shared" si="3"/>
        <v>62</v>
      </c>
      <c r="P9" s="27">
        <f>Official!R32</f>
        <v>9.075794711887875</v>
      </c>
      <c r="Q9" s="27">
        <f t="shared" si="4"/>
        <v>66</v>
      </c>
      <c r="R9" s="27">
        <f>Official!R33</f>
        <v>5.9854020872088309</v>
      </c>
      <c r="S9" s="27">
        <f t="shared" si="5"/>
        <v>60</v>
      </c>
      <c r="T9" s="27">
        <f>Official!R34</f>
        <v>7.6874926926110225</v>
      </c>
      <c r="U9" s="26" t="str">
        <f t="shared" si="6"/>
        <v>Bifrost Total</v>
      </c>
      <c r="V9" s="26">
        <f t="shared" si="7"/>
        <v>2</v>
      </c>
      <c r="W9" s="26">
        <f t="shared" si="8"/>
        <v>7</v>
      </c>
      <c r="Z9" s="55" t="s">
        <v>75</v>
      </c>
      <c r="AA9" s="37" t="s">
        <v>23</v>
      </c>
      <c r="AB9" s="37">
        <f>AVERAGE(J:J)</f>
        <v>51.946540477207151</v>
      </c>
      <c r="AE9" s="29"/>
    </row>
    <row r="10" spans="1:31" ht="15" customHeight="1" x14ac:dyDescent="0.25">
      <c r="A10" s="27" t="str">
        <f>Official!T19</f>
        <v>Blitz</v>
      </c>
      <c r="B10" s="30">
        <v>2</v>
      </c>
      <c r="C10" s="27">
        <f>Official!X23</f>
        <v>30.057803468208093</v>
      </c>
      <c r="D10" s="27">
        <f>Official!X24</f>
        <v>34.393063583815028</v>
      </c>
      <c r="E10" s="27">
        <f>Official!X25</f>
        <v>35.549132947976879</v>
      </c>
      <c r="F10" s="27">
        <f>Official!U29</f>
        <v>50.113150551818286</v>
      </c>
      <c r="G10" s="27">
        <f>Official!U30</f>
        <v>57.239032763070483</v>
      </c>
      <c r="H10" s="27">
        <f>Official!U31</f>
        <v>57.333048533339863</v>
      </c>
      <c r="I10" s="27">
        <f t="shared" si="0"/>
        <v>189</v>
      </c>
      <c r="J10" s="27">
        <f>Official!X29</f>
        <v>46.390051009239215</v>
      </c>
      <c r="K10" s="27">
        <f t="shared" si="1"/>
        <v>105</v>
      </c>
      <c r="L10" s="27">
        <f>Official!X30</f>
        <v>53.562941105626095</v>
      </c>
      <c r="M10" s="27">
        <f t="shared" si="2"/>
        <v>58</v>
      </c>
      <c r="N10" s="27">
        <f>Official!X31</f>
        <v>50.04700788513469</v>
      </c>
      <c r="O10" s="27">
        <f t="shared" si="3"/>
        <v>34</v>
      </c>
      <c r="P10" s="27">
        <f>Official!X32</f>
        <v>7.2866315669348403</v>
      </c>
      <c r="Q10" s="27">
        <f t="shared" si="4"/>
        <v>31</v>
      </c>
      <c r="R10" s="27">
        <f>Official!X33</f>
        <v>3.5866760921025294</v>
      </c>
      <c r="S10" s="27">
        <f t="shared" si="5"/>
        <v>30</v>
      </c>
      <c r="T10" s="27">
        <f>Official!X34</f>
        <v>5.742788738144176</v>
      </c>
      <c r="U10" s="26" t="str">
        <f t="shared" si="6"/>
        <v>Blitz</v>
      </c>
      <c r="V10" s="26">
        <f t="shared" si="7"/>
        <v>2</v>
      </c>
      <c r="W10" s="26">
        <f t="shared" si="8"/>
        <v>8</v>
      </c>
      <c r="Z10" s="55"/>
      <c r="AA10" s="37" t="s">
        <v>24</v>
      </c>
      <c r="AB10" s="37">
        <f>AVERAGE(L:L)</f>
        <v>52.155779125659393</v>
      </c>
    </row>
    <row r="11" spans="1:31" ht="15" customHeight="1" x14ac:dyDescent="0.25">
      <c r="A11" s="27" t="str">
        <f>Official!B36</f>
        <v>Blitz X</v>
      </c>
      <c r="B11" s="30">
        <v>2</v>
      </c>
      <c r="C11" s="27">
        <f>Official!F40</f>
        <v>38.181818181818187</v>
      </c>
      <c r="D11" s="27">
        <f>Official!F41</f>
        <v>35.151515151515149</v>
      </c>
      <c r="E11" s="27">
        <f>Official!F42</f>
        <v>26.666666666666668</v>
      </c>
      <c r="F11" s="27">
        <f>Official!C46</f>
        <v>49.06866642370553</v>
      </c>
      <c r="G11" s="27">
        <f>Official!C47</f>
        <v>58.581878503568092</v>
      </c>
      <c r="H11" s="27">
        <f>Official!C48</f>
        <v>38.376930679077759</v>
      </c>
      <c r="I11" s="27">
        <f t="shared" si="0"/>
        <v>78</v>
      </c>
      <c r="J11" s="27">
        <f>Official!F46</f>
        <v>55.345867872313889</v>
      </c>
      <c r="K11" s="27">
        <f t="shared" si="1"/>
        <v>94</v>
      </c>
      <c r="L11" s="27">
        <f>Official!F47</f>
        <v>54.756606039931285</v>
      </c>
      <c r="M11" s="27">
        <f t="shared" si="2"/>
        <v>182</v>
      </c>
      <c r="N11" s="27">
        <f>Official!F48</f>
        <v>39.897526087754834</v>
      </c>
      <c r="O11" s="27">
        <f t="shared" si="3"/>
        <v>86</v>
      </c>
      <c r="P11" s="27">
        <f>Official!F49</f>
        <v>10.237474330109487</v>
      </c>
      <c r="Q11" s="27">
        <f t="shared" si="4"/>
        <v>123</v>
      </c>
      <c r="R11" s="27">
        <f>Official!F50</f>
        <v>8.7539586323829166</v>
      </c>
      <c r="S11" s="27">
        <f t="shared" si="5"/>
        <v>106</v>
      </c>
      <c r="T11" s="27">
        <f>Official!F51</f>
        <v>9.5246436258035949</v>
      </c>
      <c r="U11" s="26" t="str">
        <f t="shared" si="6"/>
        <v>Blitz X</v>
      </c>
      <c r="V11" s="26">
        <f t="shared" si="7"/>
        <v>2</v>
      </c>
      <c r="W11" s="26">
        <f t="shared" si="8"/>
        <v>9</v>
      </c>
      <c r="Z11" s="55"/>
      <c r="AA11" s="37" t="s">
        <v>25</v>
      </c>
      <c r="AB11" s="37">
        <f>AVERAGE(N:N)</f>
        <v>45.897680397133527</v>
      </c>
    </row>
    <row r="12" spans="1:31" ht="15" customHeight="1" x14ac:dyDescent="0.25">
      <c r="A12" s="27" t="str">
        <f>Official!H36</f>
        <v>Blitz Total</v>
      </c>
      <c r="B12" s="30">
        <v>2</v>
      </c>
      <c r="C12" s="27">
        <f>Official!L40</f>
        <v>34.023668639053255</v>
      </c>
      <c r="D12" s="27">
        <f>Official!L41</f>
        <v>34.763313609467453</v>
      </c>
      <c r="E12" s="27">
        <f>Official!L42</f>
        <v>31.213017751479288</v>
      </c>
      <c r="F12" s="27">
        <f>Official!I46</f>
        <v>49.736834815166894</v>
      </c>
      <c r="G12" s="27">
        <f>Official!I47</f>
        <v>58.427853460681455</v>
      </c>
      <c r="H12" s="27">
        <f>Official!I48</f>
        <v>48.94631719064764</v>
      </c>
      <c r="I12" s="27">
        <f t="shared" si="0"/>
        <v>135</v>
      </c>
      <c r="J12" s="27">
        <f>Official!L46</f>
        <v>50.395258812259627</v>
      </c>
      <c r="K12" s="27">
        <f t="shared" si="1"/>
        <v>98</v>
      </c>
      <c r="L12" s="27">
        <f>Official!L47</f>
        <v>54.34550932275728</v>
      </c>
      <c r="M12" s="27">
        <f t="shared" si="2"/>
        <v>123</v>
      </c>
      <c r="N12" s="27">
        <f>Official!L48</f>
        <v>45.259231864983093</v>
      </c>
      <c r="O12" s="27">
        <f t="shared" si="3"/>
        <v>21</v>
      </c>
      <c r="P12" s="27">
        <f>Official!L49</f>
        <v>6.0086694588716272</v>
      </c>
      <c r="Q12" s="27">
        <f t="shared" si="4"/>
        <v>45</v>
      </c>
      <c r="R12" s="27">
        <f>Official!L50</f>
        <v>4.5560159850921842</v>
      </c>
      <c r="S12" s="27">
        <f t="shared" si="5"/>
        <v>24</v>
      </c>
      <c r="T12" s="27">
        <f>Official!L51</f>
        <v>5.3320441822246822</v>
      </c>
      <c r="U12" s="26" t="str">
        <f t="shared" si="6"/>
        <v>Blitz Total</v>
      </c>
      <c r="V12" s="26">
        <f t="shared" si="7"/>
        <v>2</v>
      </c>
      <c r="W12" s="26">
        <f t="shared" si="8"/>
        <v>10</v>
      </c>
      <c r="Z12" s="55" t="s">
        <v>496</v>
      </c>
      <c r="AA12" s="37" t="s">
        <v>16</v>
      </c>
      <c r="AB12" s="37">
        <f>AVERAGE(P:P)</f>
        <v>12.363975839171424</v>
      </c>
    </row>
    <row r="13" spans="1:31" ht="15" customHeight="1" x14ac:dyDescent="0.25">
      <c r="A13" s="27" t="str">
        <f>Official!N36</f>
        <v>Bloody Ridge</v>
      </c>
      <c r="B13" s="30">
        <v>2</v>
      </c>
      <c r="C13" s="27">
        <f>Official!R40</f>
        <v>20.689655172413794</v>
      </c>
      <c r="D13" s="27">
        <f>Official!R41</f>
        <v>29.655172413793103</v>
      </c>
      <c r="E13" s="27">
        <f>Official!R42</f>
        <v>49.655172413793103</v>
      </c>
      <c r="F13" s="27">
        <f>Official!O46</f>
        <v>36.038322554878356</v>
      </c>
      <c r="G13" s="27">
        <f>Official!O47</f>
        <v>48.234416062410965</v>
      </c>
      <c r="H13" s="27">
        <f>Official!O48</f>
        <v>56.664507170637997</v>
      </c>
      <c r="I13" s="27">
        <f t="shared" si="0"/>
        <v>217</v>
      </c>
      <c r="J13" s="27">
        <f>Official!R46</f>
        <v>39.68690769212018</v>
      </c>
      <c r="K13" s="27">
        <f t="shared" si="1"/>
        <v>72</v>
      </c>
      <c r="L13" s="27">
        <f>Official!R47</f>
        <v>56.098046753766305</v>
      </c>
      <c r="M13" s="27">
        <f t="shared" si="2"/>
        <v>36</v>
      </c>
      <c r="N13" s="27">
        <f>Official!R48</f>
        <v>54.215045554113516</v>
      </c>
      <c r="O13" s="27">
        <f t="shared" si="3"/>
        <v>101</v>
      </c>
      <c r="P13" s="27">
        <f>Official!R49</f>
        <v>11.010480905704712</v>
      </c>
      <c r="Q13" s="27">
        <f t="shared" si="4"/>
        <v>128</v>
      </c>
      <c r="R13" s="27">
        <f>Official!R50</f>
        <v>8.9808868210556412</v>
      </c>
      <c r="S13" s="27">
        <f t="shared" si="5"/>
        <v>115</v>
      </c>
      <c r="T13" s="27">
        <f>Official!R51</f>
        <v>10.047064692423827</v>
      </c>
      <c r="U13" s="26" t="str">
        <f t="shared" si="6"/>
        <v>Bloody Ridge</v>
      </c>
      <c r="V13" s="26">
        <f t="shared" si="7"/>
        <v>2</v>
      </c>
      <c r="W13" s="26">
        <f t="shared" si="8"/>
        <v>11</v>
      </c>
      <c r="Z13" s="55"/>
      <c r="AA13" s="37" t="s">
        <v>17</v>
      </c>
      <c r="AB13" s="37">
        <f>AVERAGE(R:R)</f>
        <v>8.9395374765285407</v>
      </c>
    </row>
    <row r="14" spans="1:31" ht="15" customHeight="1" x14ac:dyDescent="0.25">
      <c r="A14" s="27" t="str">
        <f>Official!T36</f>
        <v>New Bloody Ridge</v>
      </c>
      <c r="B14" s="30">
        <v>2</v>
      </c>
      <c r="C14" s="27">
        <f>Official!X40</f>
        <v>20.92511013215859</v>
      </c>
      <c r="D14" s="27">
        <f>Official!X41</f>
        <v>39.867841409691628</v>
      </c>
      <c r="E14" s="27">
        <f>Official!X42</f>
        <v>39.207048458149778</v>
      </c>
      <c r="F14" s="27">
        <f>Official!U46</f>
        <v>44.806164286536145</v>
      </c>
      <c r="G14" s="27">
        <f>Official!U47</f>
        <v>54.746955674311764</v>
      </c>
      <c r="H14" s="27">
        <f>Official!U48</f>
        <v>48.361417063474185</v>
      </c>
      <c r="I14" s="27">
        <f t="shared" si="0"/>
        <v>169</v>
      </c>
      <c r="J14" s="27">
        <f>Official!X46</f>
        <v>48.222373611530983</v>
      </c>
      <c r="K14" s="27">
        <f t="shared" si="1"/>
        <v>89</v>
      </c>
      <c r="L14" s="27">
        <f>Official!X47</f>
        <v>54.970395693887809</v>
      </c>
      <c r="M14" s="27">
        <f t="shared" si="2"/>
        <v>95</v>
      </c>
      <c r="N14" s="27">
        <f>Official!X48</f>
        <v>46.807230694581207</v>
      </c>
      <c r="O14" s="27">
        <f t="shared" si="3"/>
        <v>14</v>
      </c>
      <c r="P14" s="27">
        <f>Official!X49</f>
        <v>5.1085453718356462</v>
      </c>
      <c r="Q14" s="27">
        <f t="shared" si="4"/>
        <v>43</v>
      </c>
      <c r="R14" s="27">
        <f>Official!X50</f>
        <v>4.3622565701953091</v>
      </c>
      <c r="S14" s="27">
        <f t="shared" si="5"/>
        <v>17</v>
      </c>
      <c r="T14" s="27">
        <f>Official!X51</f>
        <v>4.7500799046076869</v>
      </c>
      <c r="U14" s="26" t="str">
        <f t="shared" si="6"/>
        <v>New Bloody Ridge</v>
      </c>
      <c r="V14" s="26">
        <f t="shared" si="7"/>
        <v>2</v>
      </c>
      <c r="W14" s="26">
        <f t="shared" si="8"/>
        <v>12</v>
      </c>
      <c r="Z14" s="55"/>
      <c r="AA14" s="37" t="s">
        <v>72</v>
      </c>
      <c r="AB14" s="37">
        <f>AVERAGE(T:T)</f>
        <v>10.87305100947661</v>
      </c>
    </row>
    <row r="15" spans="1:31" ht="15" customHeight="1" x14ac:dyDescent="0.25">
      <c r="A15" s="27" t="str">
        <f>Official!B53</f>
        <v>Bloody Ridge Total</v>
      </c>
      <c r="B15" s="30">
        <v>2</v>
      </c>
      <c r="C15" s="27">
        <f>Official!F57</f>
        <v>20.833333333333336</v>
      </c>
      <c r="D15" s="27">
        <f>Official!F58</f>
        <v>35.887096774193552</v>
      </c>
      <c r="E15" s="27">
        <f>Official!F59</f>
        <v>43.27956989247312</v>
      </c>
      <c r="F15" s="27">
        <f>Official!C63</f>
        <v>42.082652577100852</v>
      </c>
      <c r="G15" s="27">
        <f>Official!C64</f>
        <v>52.525652997440467</v>
      </c>
      <c r="H15" s="27">
        <f>Official!C65</f>
        <v>51.547729501139578</v>
      </c>
      <c r="I15" s="27">
        <f t="shared" si="0"/>
        <v>193</v>
      </c>
      <c r="J15" s="27">
        <f>Official!F63</f>
        <v>45.267461537980637</v>
      </c>
      <c r="K15" s="27">
        <f t="shared" si="1"/>
        <v>84</v>
      </c>
      <c r="L15" s="27">
        <f>Official!F64</f>
        <v>55.221500210169808</v>
      </c>
      <c r="M15" s="27">
        <f t="shared" si="2"/>
        <v>65</v>
      </c>
      <c r="N15" s="27">
        <f>Official!F65</f>
        <v>49.511038251849556</v>
      </c>
      <c r="O15" s="27">
        <f t="shared" si="3"/>
        <v>20</v>
      </c>
      <c r="P15" s="27">
        <f>Official!F66</f>
        <v>5.9774066235728673</v>
      </c>
      <c r="Q15" s="27">
        <f t="shared" si="4"/>
        <v>53</v>
      </c>
      <c r="R15" s="27">
        <f>Official!F67</f>
        <v>4.99500091743987</v>
      </c>
      <c r="S15" s="27">
        <f t="shared" si="5"/>
        <v>28</v>
      </c>
      <c r="T15" s="27">
        <f>Official!F68</f>
        <v>5.5081496034856352</v>
      </c>
      <c r="U15" s="26" t="str">
        <f t="shared" si="6"/>
        <v>Bloody Ridge Total</v>
      </c>
      <c r="V15" s="26">
        <f t="shared" si="7"/>
        <v>2</v>
      </c>
      <c r="W15" s="26">
        <f t="shared" si="8"/>
        <v>13</v>
      </c>
    </row>
    <row r="16" spans="1:31" ht="15" customHeight="1" x14ac:dyDescent="0.25">
      <c r="A16" s="27" t="str">
        <f>Official!H53</f>
        <v>Blue Storm</v>
      </c>
      <c r="B16" s="30">
        <v>2</v>
      </c>
      <c r="C16" s="27">
        <f>Official!L57</f>
        <v>32.891832229580572</v>
      </c>
      <c r="D16" s="27">
        <f>Official!L58</f>
        <v>35.982339955849888</v>
      </c>
      <c r="E16" s="27">
        <f>Official!L59</f>
        <v>31.125827814569533</v>
      </c>
      <c r="F16" s="27">
        <f>Official!I63</f>
        <v>45.861852412681877</v>
      </c>
      <c r="G16" s="27">
        <f>Official!I64</f>
        <v>52.199359210558072</v>
      </c>
      <c r="H16" s="27">
        <f>Official!I65</f>
        <v>48.853293660151472</v>
      </c>
      <c r="I16" s="27">
        <f t="shared" si="0"/>
        <v>164</v>
      </c>
      <c r="J16" s="27">
        <f>Official!L63</f>
        <v>48.504279376265202</v>
      </c>
      <c r="K16" s="27">
        <f t="shared" si="1"/>
        <v>109</v>
      </c>
      <c r="L16" s="27">
        <f>Official!L64</f>
        <v>53.168753398938094</v>
      </c>
      <c r="M16" s="27">
        <f t="shared" si="2"/>
        <v>81</v>
      </c>
      <c r="N16" s="27">
        <f>Official!L65</f>
        <v>48.326967224796704</v>
      </c>
      <c r="O16" s="27">
        <f t="shared" si="3"/>
        <v>5</v>
      </c>
      <c r="P16" s="27">
        <f>Official!L66</f>
        <v>3.4114792848075624</v>
      </c>
      <c r="Q16" s="27">
        <f t="shared" si="4"/>
        <v>20</v>
      </c>
      <c r="R16" s="27">
        <f>Official!L67</f>
        <v>2.745652650505138</v>
      </c>
      <c r="S16" s="27">
        <f t="shared" si="5"/>
        <v>5</v>
      </c>
      <c r="T16" s="27">
        <f>Official!L68</f>
        <v>3.0965141197721837</v>
      </c>
      <c r="U16" s="26" t="str">
        <f t="shared" si="6"/>
        <v>Blue Storm</v>
      </c>
      <c r="V16" s="26">
        <f t="shared" si="7"/>
        <v>2</v>
      </c>
      <c r="W16" s="26">
        <f t="shared" si="8"/>
        <v>14</v>
      </c>
      <c r="Z16" s="55" t="s">
        <v>497</v>
      </c>
      <c r="AA16" s="55"/>
      <c r="AB16" s="55"/>
    </row>
    <row r="17" spans="1:28" ht="15" customHeight="1" x14ac:dyDescent="0.25">
      <c r="A17" s="27" t="str">
        <f>Official!N53</f>
        <v>Carthage Total</v>
      </c>
      <c r="B17" s="30">
        <v>2</v>
      </c>
      <c r="C17" s="27">
        <f>Official!R57</f>
        <v>36.95652173913043</v>
      </c>
      <c r="D17" s="27">
        <f>Official!R58</f>
        <v>40.579710144927539</v>
      </c>
      <c r="E17" s="27">
        <f>Official!R59</f>
        <v>22.463768115942027</v>
      </c>
      <c r="F17" s="27">
        <f>Official!O63</f>
        <v>56.092599015066867</v>
      </c>
      <c r="G17" s="27">
        <f>Official!O64</f>
        <v>56.554007778240297</v>
      </c>
      <c r="H17" s="27">
        <f>Official!O65</f>
        <v>42.159563933929554</v>
      </c>
      <c r="I17" s="27">
        <f t="shared" si="0"/>
        <v>60</v>
      </c>
      <c r="J17" s="27">
        <f>Official!R63</f>
        <v>56.96651754056866</v>
      </c>
      <c r="K17" s="27">
        <f t="shared" si="1"/>
        <v>142</v>
      </c>
      <c r="L17" s="27">
        <f>Official!R64</f>
        <v>50.230704381586719</v>
      </c>
      <c r="M17" s="27">
        <f t="shared" si="2"/>
        <v>155</v>
      </c>
      <c r="N17" s="27">
        <f>Official!R65</f>
        <v>42.802778077844629</v>
      </c>
      <c r="O17" s="27">
        <f t="shared" si="3"/>
        <v>53</v>
      </c>
      <c r="P17" s="27">
        <f>Official!R66</f>
        <v>8.4127052254838421</v>
      </c>
      <c r="Q17" s="27">
        <f t="shared" si="4"/>
        <v>96</v>
      </c>
      <c r="R17" s="27">
        <f>Official!R67</f>
        <v>7.0846875213903386</v>
      </c>
      <c r="S17" s="27">
        <f t="shared" si="5"/>
        <v>62</v>
      </c>
      <c r="T17" s="27">
        <f>Official!R68</f>
        <v>7.7770947816850962</v>
      </c>
      <c r="U17" s="26" t="str">
        <f t="shared" si="6"/>
        <v>Carthage Total</v>
      </c>
      <c r="V17" s="26">
        <f t="shared" si="7"/>
        <v>2</v>
      </c>
      <c r="W17" s="26">
        <f t="shared" si="8"/>
        <v>15</v>
      </c>
      <c r="Z17" s="55" t="s">
        <v>74</v>
      </c>
      <c r="AA17" s="37" t="s">
        <v>23</v>
      </c>
      <c r="AB17" s="37">
        <f>MEDIAN(C:C)</f>
        <v>34.827586206896548</v>
      </c>
    </row>
    <row r="18" spans="1:28" ht="15" customHeight="1" x14ac:dyDescent="0.25">
      <c r="A18" s="27" t="str">
        <f>Official!T53</f>
        <v>Chain Reaction Total</v>
      </c>
      <c r="B18" s="30">
        <v>2</v>
      </c>
      <c r="C18" s="27">
        <f>Official!X57</f>
        <v>8.2089552238805972</v>
      </c>
      <c r="D18" s="27">
        <f>Official!X58</f>
        <v>41.044776119402989</v>
      </c>
      <c r="E18" s="27">
        <f>Official!X59</f>
        <v>50.746268656716417</v>
      </c>
      <c r="F18" s="27">
        <f>Official!U63</f>
        <v>37.11359807416089</v>
      </c>
      <c r="G18" s="27">
        <f>Official!U64</f>
        <v>47.5505263930553</v>
      </c>
      <c r="H18" s="27">
        <f>Official!U65</f>
        <v>74.012482443824069</v>
      </c>
      <c r="I18" s="27">
        <f t="shared" si="0"/>
        <v>227</v>
      </c>
      <c r="J18" s="27">
        <f>Official!X63</f>
        <v>31.550557815168411</v>
      </c>
      <c r="K18" s="27">
        <f t="shared" si="1"/>
        <v>85</v>
      </c>
      <c r="L18" s="27">
        <f>Official!X64</f>
        <v>55.218464159447208</v>
      </c>
      <c r="M18" s="27">
        <f t="shared" si="2"/>
        <v>3</v>
      </c>
      <c r="N18" s="27">
        <f>Official!X65</f>
        <v>63.230978025384388</v>
      </c>
      <c r="O18" s="27">
        <f t="shared" si="3"/>
        <v>203</v>
      </c>
      <c r="P18" s="27">
        <f>Official!X66</f>
        <v>19.347591434857566</v>
      </c>
      <c r="Q18" s="27">
        <f t="shared" si="4"/>
        <v>210</v>
      </c>
      <c r="R18" s="27">
        <f>Official!X67</f>
        <v>16.472295902864953</v>
      </c>
      <c r="S18" s="27">
        <f t="shared" si="5"/>
        <v>208</v>
      </c>
      <c r="T18" s="27">
        <f>Official!X68</f>
        <v>17.967551678535884</v>
      </c>
      <c r="U18" s="26" t="str">
        <f t="shared" si="6"/>
        <v>Chain Reaction Total</v>
      </c>
      <c r="V18" s="26">
        <f t="shared" si="7"/>
        <v>2</v>
      </c>
      <c r="W18" s="26">
        <f t="shared" si="8"/>
        <v>16</v>
      </c>
      <c r="Z18" s="55"/>
      <c r="AA18" s="37" t="s">
        <v>24</v>
      </c>
      <c r="AB18" s="37">
        <f>MEDIAN(D:D)</f>
        <v>37.292817679558013</v>
      </c>
    </row>
    <row r="19" spans="1:28" ht="15" customHeight="1" x14ac:dyDescent="0.25">
      <c r="A19" s="27" t="str">
        <f>Official!B70</f>
        <v>Chupungryeong</v>
      </c>
      <c r="B19" s="30">
        <v>2</v>
      </c>
      <c r="C19" s="27">
        <f>Official!F74</f>
        <v>38.805970149253731</v>
      </c>
      <c r="D19" s="27">
        <f>Official!F75</f>
        <v>28.731343283582088</v>
      </c>
      <c r="E19" s="27">
        <f>Official!F76</f>
        <v>32.462686567164177</v>
      </c>
      <c r="F19" s="27">
        <f>Official!C80</f>
        <v>60.587280638105845</v>
      </c>
      <c r="G19" s="27">
        <f>Official!C81</f>
        <v>55.339538391611626</v>
      </c>
      <c r="H19" s="27">
        <f>Official!C82</f>
        <v>65.501503445635933</v>
      </c>
      <c r="I19" s="27">
        <f t="shared" si="0"/>
        <v>177</v>
      </c>
      <c r="J19" s="27">
        <f>Official!F80</f>
        <v>47.54288859623496</v>
      </c>
      <c r="K19" s="27">
        <f t="shared" si="1"/>
        <v>170</v>
      </c>
      <c r="L19" s="27">
        <f>Official!F81</f>
        <v>47.376128876752887</v>
      </c>
      <c r="M19" s="27">
        <f t="shared" si="2"/>
        <v>30</v>
      </c>
      <c r="N19" s="27">
        <f>Official!F82</f>
        <v>55.080982527012154</v>
      </c>
      <c r="O19" s="27">
        <f t="shared" si="3"/>
        <v>155</v>
      </c>
      <c r="P19" s="27">
        <f>Official!F83</f>
        <v>13.800322290087433</v>
      </c>
      <c r="Q19" s="27">
        <f t="shared" si="4"/>
        <v>44</v>
      </c>
      <c r="R19" s="27">
        <f>Official!F84</f>
        <v>4.4010498498497537</v>
      </c>
      <c r="S19" s="27">
        <f t="shared" si="5"/>
        <v>118</v>
      </c>
      <c r="T19" s="27">
        <f>Official!F85</f>
        <v>10.242512755450846</v>
      </c>
      <c r="U19" s="26" t="str">
        <f t="shared" si="6"/>
        <v>Chupungryeong</v>
      </c>
      <c r="V19" s="26">
        <f t="shared" si="7"/>
        <v>2</v>
      </c>
      <c r="W19" s="26">
        <f t="shared" si="8"/>
        <v>17</v>
      </c>
      <c r="Z19" s="55"/>
      <c r="AA19" s="37" t="s">
        <v>25</v>
      </c>
      <c r="AB19" s="37">
        <f>MEDIAN(E:E)</f>
        <v>26.679841897233203</v>
      </c>
    </row>
    <row r="20" spans="1:28" ht="15" customHeight="1" x14ac:dyDescent="0.25">
      <c r="A20" s="27" t="str">
        <f>Official!H70</f>
        <v>Sin Chupungryeong</v>
      </c>
      <c r="B20" s="30">
        <v>2</v>
      </c>
      <c r="C20" s="27">
        <f>Official!L74</f>
        <v>37.147887323943664</v>
      </c>
      <c r="D20" s="27">
        <f>Official!L75</f>
        <v>35.035211267605632</v>
      </c>
      <c r="E20" s="27">
        <f>Official!L76</f>
        <v>27.816901408450708</v>
      </c>
      <c r="F20" s="27">
        <f>Official!I80</f>
        <v>54.394015848564919</v>
      </c>
      <c r="G20" s="27">
        <f>Official!I81</f>
        <v>63.449548895811816</v>
      </c>
      <c r="H20" s="27">
        <f>Official!I82</f>
        <v>34.895952441563736</v>
      </c>
      <c r="I20" s="27">
        <f t="shared" si="0"/>
        <v>36</v>
      </c>
      <c r="J20" s="27">
        <f>Official!L80</f>
        <v>59.749031703500592</v>
      </c>
      <c r="K20" s="27">
        <f t="shared" si="1"/>
        <v>96</v>
      </c>
      <c r="L20" s="27">
        <f>Official!L81</f>
        <v>54.527766523623448</v>
      </c>
      <c r="M20" s="27">
        <f t="shared" si="2"/>
        <v>211</v>
      </c>
      <c r="N20" s="27">
        <f>Official!L82</f>
        <v>35.72320177287596</v>
      </c>
      <c r="O20" s="27">
        <f t="shared" si="3"/>
        <v>165</v>
      </c>
      <c r="P20" s="27">
        <f>Official!L83</f>
        <v>14.634377223267428</v>
      </c>
      <c r="Q20" s="27">
        <f t="shared" si="4"/>
        <v>178</v>
      </c>
      <c r="R20" s="27">
        <f>Official!L84</f>
        <v>12.636677895442238</v>
      </c>
      <c r="S20" s="27">
        <f t="shared" si="5"/>
        <v>173</v>
      </c>
      <c r="T20" s="27">
        <f>Official!L85</f>
        <v>13.672063212003648</v>
      </c>
      <c r="U20" s="26" t="str">
        <f t="shared" si="6"/>
        <v>Sin Chupungryeong</v>
      </c>
      <c r="V20" s="26">
        <f t="shared" si="7"/>
        <v>2</v>
      </c>
      <c r="W20" s="26">
        <f t="shared" si="8"/>
        <v>18</v>
      </c>
      <c r="Z20" s="55" t="s">
        <v>70</v>
      </c>
      <c r="AA20" s="37" t="s">
        <v>20</v>
      </c>
      <c r="AB20" s="37">
        <f>MEDIAN(F:F)</f>
        <v>53.983429982970819</v>
      </c>
    </row>
    <row r="21" spans="1:28" ht="15" customHeight="1" x14ac:dyDescent="0.25">
      <c r="A21" s="27" t="str">
        <f>Official!N70</f>
        <v>Chupungryeong Total</v>
      </c>
      <c r="B21" s="30">
        <v>2</v>
      </c>
      <c r="C21" s="27">
        <f>Official!R74</f>
        <v>37.679425837320572</v>
      </c>
      <c r="D21" s="27">
        <f>Official!R75</f>
        <v>33.014354066985646</v>
      </c>
      <c r="E21" s="27">
        <f>Official!R76</f>
        <v>29.306220095693782</v>
      </c>
      <c r="F21" s="27">
        <f>Official!O80</f>
        <v>56.719776357881479</v>
      </c>
      <c r="G21" s="27">
        <f>Official!O81</f>
        <v>61.785207256790137</v>
      </c>
      <c r="H21" s="27">
        <f>Official!O82</f>
        <v>46.029673502427606</v>
      </c>
      <c r="I21" s="27">
        <f t="shared" si="0"/>
        <v>79</v>
      </c>
      <c r="J21" s="27">
        <f>Official!R80</f>
        <v>55.345051427726936</v>
      </c>
      <c r="K21" s="27">
        <f t="shared" si="1"/>
        <v>118</v>
      </c>
      <c r="L21" s="27">
        <f>Official!R81</f>
        <v>52.532715449454329</v>
      </c>
      <c r="M21" s="27">
        <f t="shared" si="2"/>
        <v>162</v>
      </c>
      <c r="N21" s="27">
        <f>Official!R82</f>
        <v>42.122233122818734</v>
      </c>
      <c r="O21" s="27">
        <f t="shared" si="3"/>
        <v>81</v>
      </c>
      <c r="P21" s="27">
        <f>Official!R83</f>
        <v>9.9952487933709602</v>
      </c>
      <c r="Q21" s="27">
        <f t="shared" si="4"/>
        <v>90</v>
      </c>
      <c r="R21" s="27">
        <f>Official!R84</f>
        <v>6.9657531281321141</v>
      </c>
      <c r="S21" s="27">
        <f t="shared" si="5"/>
        <v>81</v>
      </c>
      <c r="T21" s="27">
        <f>Official!R85</f>
        <v>8.6147174963392157</v>
      </c>
      <c r="U21" s="26" t="str">
        <f t="shared" si="6"/>
        <v>Chupungryeong Total</v>
      </c>
      <c r="V21" s="26">
        <f t="shared" si="7"/>
        <v>2</v>
      </c>
      <c r="W21" s="26">
        <f t="shared" si="8"/>
        <v>19</v>
      </c>
      <c r="Z21" s="55"/>
      <c r="AA21" s="37" t="s">
        <v>21</v>
      </c>
      <c r="AB21" s="37">
        <f>MEDIAN(G:G)</f>
        <v>57.722074190796107</v>
      </c>
    </row>
    <row r="22" spans="1:28" ht="15" customHeight="1" x14ac:dyDescent="0.25">
      <c r="A22" s="27" t="str">
        <f>Official!T70</f>
        <v>Destination</v>
      </c>
      <c r="B22" s="30">
        <v>2</v>
      </c>
      <c r="C22" s="27">
        <f>Official!X74</f>
        <v>34.853556485355647</v>
      </c>
      <c r="D22" s="27">
        <f>Official!X75</f>
        <v>31.84100418410042</v>
      </c>
      <c r="E22" s="27">
        <f>Official!X76</f>
        <v>33.305439330543933</v>
      </c>
      <c r="F22" s="27">
        <f>Official!U80</f>
        <v>53.308061100415507</v>
      </c>
      <c r="G22" s="27">
        <f>Official!U81</f>
        <v>56.269268904324889</v>
      </c>
      <c r="H22" s="27">
        <f>Official!U82</f>
        <v>53.825312475192973</v>
      </c>
      <c r="I22" s="27">
        <f t="shared" si="0"/>
        <v>148</v>
      </c>
      <c r="J22" s="27">
        <f>Official!X80</f>
        <v>49.741374312611271</v>
      </c>
      <c r="K22" s="27">
        <f t="shared" si="1"/>
        <v>129</v>
      </c>
      <c r="L22" s="27">
        <f>Official!X81</f>
        <v>51.480603901954694</v>
      </c>
      <c r="M22" s="27">
        <f t="shared" si="2"/>
        <v>75</v>
      </c>
      <c r="N22" s="27">
        <f>Official!X82</f>
        <v>48.778021785434042</v>
      </c>
      <c r="O22" s="27">
        <f t="shared" si="3"/>
        <v>16</v>
      </c>
      <c r="P22" s="27">
        <f>Official!X83</f>
        <v>5.6956130649686978</v>
      </c>
      <c r="Q22" s="27">
        <f t="shared" si="4"/>
        <v>4</v>
      </c>
      <c r="R22" s="27">
        <f>Official!X84</f>
        <v>1.369727330079707</v>
      </c>
      <c r="S22" s="27">
        <f t="shared" si="5"/>
        <v>13</v>
      </c>
      <c r="T22" s="27">
        <f>Official!X85</f>
        <v>4.1422313518567142</v>
      </c>
      <c r="U22" s="26" t="str">
        <f t="shared" si="6"/>
        <v>Destination</v>
      </c>
      <c r="V22" s="26">
        <f t="shared" si="7"/>
        <v>2</v>
      </c>
      <c r="W22" s="26">
        <f t="shared" si="8"/>
        <v>20</v>
      </c>
      <c r="Z22" s="55"/>
      <c r="AA22" s="37" t="s">
        <v>28</v>
      </c>
      <c r="AB22" s="37">
        <f>MEDIAN(H:H)</f>
        <v>49.397383832789622</v>
      </c>
    </row>
    <row r="23" spans="1:28" ht="15" customHeight="1" x14ac:dyDescent="0.25">
      <c r="A23" s="27" t="str">
        <f>Official!B87</f>
        <v>Detonation</v>
      </c>
      <c r="B23" s="30">
        <v>2</v>
      </c>
      <c r="C23" s="27">
        <f>Official!F91</f>
        <v>45.333333333333329</v>
      </c>
      <c r="D23" s="27">
        <f>Official!F92</f>
        <v>29.333333333333332</v>
      </c>
      <c r="E23" s="27">
        <f>Official!F93</f>
        <v>25.333333333333336</v>
      </c>
      <c r="F23" s="27">
        <f>Official!C97</f>
        <v>51.644111527330558</v>
      </c>
      <c r="G23" s="27">
        <f>Official!C98</f>
        <v>51.632172164766594</v>
      </c>
      <c r="H23" s="27">
        <f>Official!C99</f>
        <v>34.431596405205184</v>
      </c>
      <c r="I23" s="27">
        <f t="shared" si="0"/>
        <v>46</v>
      </c>
      <c r="J23" s="27">
        <f>Official!F97</f>
        <v>58.606257561062691</v>
      </c>
      <c r="K23" s="27">
        <f t="shared" si="1"/>
        <v>145</v>
      </c>
      <c r="L23" s="27">
        <f>Official!F98</f>
        <v>49.994030318718018</v>
      </c>
      <c r="M23" s="27">
        <f t="shared" si="2"/>
        <v>172</v>
      </c>
      <c r="N23" s="27">
        <f>Official!F99</f>
        <v>41.399712120219291</v>
      </c>
      <c r="O23" s="27">
        <f t="shared" si="3"/>
        <v>108</v>
      </c>
      <c r="P23" s="27">
        <f>Official!F100</f>
        <v>11.129741218468654</v>
      </c>
      <c r="Q23" s="27">
        <f t="shared" si="4"/>
        <v>120</v>
      </c>
      <c r="R23" s="27">
        <f>Official!F101</f>
        <v>8.6032742737735113</v>
      </c>
      <c r="S23" s="27">
        <f t="shared" si="5"/>
        <v>113</v>
      </c>
      <c r="T23" s="27">
        <f>Official!F102</f>
        <v>9.9470464917947705</v>
      </c>
      <c r="U23" s="26" t="str">
        <f t="shared" si="6"/>
        <v>Detonation</v>
      </c>
      <c r="V23" s="26">
        <f t="shared" si="7"/>
        <v>2</v>
      </c>
      <c r="W23" s="26">
        <f t="shared" si="8"/>
        <v>21</v>
      </c>
      <c r="Z23" s="55" t="s">
        <v>75</v>
      </c>
      <c r="AA23" s="37" t="s">
        <v>23</v>
      </c>
      <c r="AB23" s="37">
        <f>MEDIAN(J:J)</f>
        <v>51.851058555707695</v>
      </c>
    </row>
    <row r="24" spans="1:28" ht="15" customHeight="1" x14ac:dyDescent="0.25">
      <c r="A24" s="27" t="str">
        <f>Official!H87</f>
        <v>Detonation F</v>
      </c>
      <c r="B24" s="30">
        <v>2</v>
      </c>
      <c r="C24" s="27">
        <f>Official!L91</f>
        <v>34.827586206896548</v>
      </c>
      <c r="D24" s="27">
        <f>Official!L92</f>
        <v>40</v>
      </c>
      <c r="E24" s="27">
        <f>Official!L93</f>
        <v>25.172413793103448</v>
      </c>
      <c r="F24" s="27">
        <f>Official!I97</f>
        <v>40.217339851733378</v>
      </c>
      <c r="G24" s="27">
        <f>Official!I98</f>
        <v>63.022878281021811</v>
      </c>
      <c r="H24" s="27">
        <f>Official!I99</f>
        <v>40.982854008790014</v>
      </c>
      <c r="I24" s="27">
        <f t="shared" si="0"/>
        <v>151</v>
      </c>
      <c r="J24" s="27">
        <f>Official!L97</f>
        <v>49.617242921471686</v>
      </c>
      <c r="K24" s="27">
        <f t="shared" si="1"/>
        <v>24</v>
      </c>
      <c r="L24" s="27">
        <f>Official!L98</f>
        <v>61.402769214644216</v>
      </c>
      <c r="M24" s="27">
        <f t="shared" si="2"/>
        <v>191</v>
      </c>
      <c r="N24" s="27">
        <f>Official!L99</f>
        <v>38.979987863884105</v>
      </c>
      <c r="O24" s="27">
        <f t="shared" si="3"/>
        <v>140</v>
      </c>
      <c r="P24" s="27">
        <f>Official!L100</f>
        <v>13.164435425144291</v>
      </c>
      <c r="Q24" s="27">
        <f t="shared" si="4"/>
        <v>167</v>
      </c>
      <c r="R24" s="27">
        <f>Official!L101</f>
        <v>11.216289855022092</v>
      </c>
      <c r="S24" s="27">
        <f t="shared" si="5"/>
        <v>155</v>
      </c>
      <c r="T24" s="27">
        <f>Official!L102</f>
        <v>12.22921743560612</v>
      </c>
      <c r="U24" s="26" t="str">
        <f t="shared" si="6"/>
        <v>Detonation F</v>
      </c>
      <c r="V24" s="26">
        <f t="shared" si="7"/>
        <v>2</v>
      </c>
      <c r="W24" s="26">
        <f t="shared" si="8"/>
        <v>22</v>
      </c>
      <c r="Z24" s="55"/>
      <c r="AA24" s="37" t="s">
        <v>24</v>
      </c>
      <c r="AB24" s="37">
        <f>MEDIAN(L:L)</f>
        <v>52.739563103835764</v>
      </c>
    </row>
    <row r="25" spans="1:28" ht="15" customHeight="1" x14ac:dyDescent="0.25">
      <c r="A25" s="27" t="str">
        <f>Official!N87</f>
        <v>Detonation Total</v>
      </c>
      <c r="B25" s="30">
        <v>2</v>
      </c>
      <c r="C25" s="27">
        <f>Official!R91</f>
        <v>38.409090909090907</v>
      </c>
      <c r="D25" s="27">
        <f>Official!R92</f>
        <v>36.363636363636367</v>
      </c>
      <c r="E25" s="27">
        <f>Official!R93</f>
        <v>25.227272727272727</v>
      </c>
      <c r="F25" s="27">
        <f>Official!O97</f>
        <v>43.317487980573326</v>
      </c>
      <c r="G25" s="27">
        <f>Official!O98</f>
        <v>60.637764662216981</v>
      </c>
      <c r="H25" s="27">
        <f>Official!O99</f>
        <v>36.837258760217765</v>
      </c>
      <c r="I25" s="27">
        <f t="shared" si="0"/>
        <v>95</v>
      </c>
      <c r="J25" s="27">
        <f>Official!R97</f>
        <v>53.240114610177784</v>
      </c>
      <c r="K25" s="27">
        <f t="shared" si="1"/>
        <v>48</v>
      </c>
      <c r="L25" s="27">
        <f>Official!R98</f>
        <v>58.660138340821831</v>
      </c>
      <c r="M25" s="27">
        <f t="shared" si="2"/>
        <v>200</v>
      </c>
      <c r="N25" s="27">
        <f>Official!R99</f>
        <v>38.099747049000392</v>
      </c>
      <c r="O25" s="27">
        <f t="shared" si="3"/>
        <v>131</v>
      </c>
      <c r="P25" s="27">
        <f>Official!R100</f>
        <v>12.866152510443017</v>
      </c>
      <c r="Q25" s="27">
        <f t="shared" si="4"/>
        <v>155</v>
      </c>
      <c r="R25" s="27">
        <f>Official!R101</f>
        <v>10.656274186295947</v>
      </c>
      <c r="S25" s="27">
        <f t="shared" si="5"/>
        <v>144</v>
      </c>
      <c r="T25" s="27">
        <f>Official!R102</f>
        <v>11.81300258095918</v>
      </c>
      <c r="U25" s="26" t="str">
        <f t="shared" si="6"/>
        <v>Detonation Total</v>
      </c>
      <c r="V25" s="26">
        <f t="shared" si="7"/>
        <v>2</v>
      </c>
      <c r="W25" s="26">
        <f t="shared" si="8"/>
        <v>23</v>
      </c>
      <c r="Z25" s="55"/>
      <c r="AA25" s="37" t="s">
        <v>25</v>
      </c>
      <c r="AB25" s="37">
        <f>MEDIAN(N:N)</f>
        <v>45.530649884917217</v>
      </c>
    </row>
    <row r="26" spans="1:28" ht="15" customHeight="1" x14ac:dyDescent="0.25">
      <c r="A26" s="27" t="str">
        <f>Official!T87</f>
        <v>Enter the Dragon</v>
      </c>
      <c r="B26" s="30">
        <v>2</v>
      </c>
      <c r="C26" s="27">
        <f>Official!X91</f>
        <v>40.137614678899084</v>
      </c>
      <c r="D26" s="27">
        <f>Official!X92</f>
        <v>33.027522935779821</v>
      </c>
      <c r="E26" s="27">
        <f>Official!X93</f>
        <v>26.834862385321102</v>
      </c>
      <c r="F26" s="27">
        <f>Official!U97</f>
        <v>64.172477590684821</v>
      </c>
      <c r="G26" s="27">
        <f>Official!U98</f>
        <v>54.943860854848033</v>
      </c>
      <c r="H26" s="27">
        <f>Official!U99</f>
        <v>43.507875347473252</v>
      </c>
      <c r="I26" s="27">
        <f t="shared" si="0"/>
        <v>32</v>
      </c>
      <c r="J26" s="27">
        <f>Official!X97</f>
        <v>60.332301121605781</v>
      </c>
      <c r="K26" s="27">
        <f t="shared" si="1"/>
        <v>188</v>
      </c>
      <c r="L26" s="27">
        <f>Official!X98</f>
        <v>45.385691632081603</v>
      </c>
      <c r="M26" s="27">
        <f t="shared" si="2"/>
        <v>137</v>
      </c>
      <c r="N26" s="27">
        <f>Official!X99</f>
        <v>44.28200724631261</v>
      </c>
      <c r="O26" s="27">
        <f t="shared" si="3"/>
        <v>117</v>
      </c>
      <c r="P26" s="27">
        <f>Official!X100</f>
        <v>11.563921560493821</v>
      </c>
      <c r="Q26" s="27">
        <f t="shared" si="4"/>
        <v>127</v>
      </c>
      <c r="R26" s="27">
        <f>Official!X101</f>
        <v>8.9650356751381448</v>
      </c>
      <c r="S26" s="27">
        <f t="shared" si="5"/>
        <v>125</v>
      </c>
      <c r="T26" s="27">
        <f>Official!X102</f>
        <v>10.346403880425157</v>
      </c>
      <c r="U26" s="26" t="str">
        <f t="shared" si="6"/>
        <v>Enter the Dragon</v>
      </c>
      <c r="V26" s="26">
        <f t="shared" si="7"/>
        <v>2</v>
      </c>
      <c r="W26" s="26">
        <f t="shared" si="8"/>
        <v>24</v>
      </c>
      <c r="Z26" s="55" t="s">
        <v>496</v>
      </c>
      <c r="AA26" s="37" t="s">
        <v>16</v>
      </c>
      <c r="AB26" s="37">
        <f>MEDIAN(P:P)</f>
        <v>11.374771482895552</v>
      </c>
    </row>
    <row r="27" spans="1:28" ht="15" customHeight="1" x14ac:dyDescent="0.25">
      <c r="A27" s="27" t="str">
        <f>Official!B104</f>
        <v>Enter the Dragon Total</v>
      </c>
      <c r="B27" s="30">
        <v>2</v>
      </c>
      <c r="C27" s="27">
        <f>Official!F108</f>
        <v>41.064638783269963</v>
      </c>
      <c r="D27" s="27">
        <f>Official!F109</f>
        <v>32.319391634980988</v>
      </c>
      <c r="E27" s="27">
        <f>Official!F110</f>
        <v>26.615969581749049</v>
      </c>
      <c r="F27" s="27">
        <f>Official!C114</f>
        <v>63.714072588064788</v>
      </c>
      <c r="G27" s="27">
        <f>Official!C115</f>
        <v>52.348922597533637</v>
      </c>
      <c r="H27" s="27">
        <f>Official!C116</f>
        <v>44.751543204821168</v>
      </c>
      <c r="I27" s="27">
        <f t="shared" si="0"/>
        <v>38</v>
      </c>
      <c r="J27" s="27">
        <f>Official!F114</f>
        <v>59.48126469162181</v>
      </c>
      <c r="K27" s="27">
        <f t="shared" si="1"/>
        <v>193</v>
      </c>
      <c r="L27" s="27">
        <f>Official!F115</f>
        <v>44.317425004734424</v>
      </c>
      <c r="M27" s="27">
        <f t="shared" si="2"/>
        <v>106</v>
      </c>
      <c r="N27" s="27">
        <f>Official!F116</f>
        <v>46.201310303643766</v>
      </c>
      <c r="O27" s="27">
        <f t="shared" si="3"/>
        <v>90</v>
      </c>
      <c r="P27" s="27">
        <f>Official!F117</f>
        <v>10.515215714638789</v>
      </c>
      <c r="Q27" s="27">
        <f t="shared" si="4"/>
        <v>116</v>
      </c>
      <c r="R27" s="27">
        <f>Official!F118</f>
        <v>8.2648678797248465</v>
      </c>
      <c r="S27" s="27">
        <f t="shared" si="5"/>
        <v>105</v>
      </c>
      <c r="T27" s="27">
        <f>Official!F119</f>
        <v>9.4572142461375481</v>
      </c>
      <c r="U27" s="26" t="str">
        <f t="shared" si="6"/>
        <v>Enter the Dragon Total</v>
      </c>
      <c r="V27" s="26">
        <f t="shared" si="7"/>
        <v>2</v>
      </c>
      <c r="W27" s="26">
        <f t="shared" si="8"/>
        <v>25</v>
      </c>
      <c r="Z27" s="55"/>
      <c r="AA27" s="37" t="s">
        <v>17</v>
      </c>
      <c r="AB27" s="37">
        <f>MEDIAN(R:R)</f>
        <v>8.2211297324389392</v>
      </c>
    </row>
    <row r="28" spans="1:28" ht="15" customHeight="1" x14ac:dyDescent="0.25">
      <c r="A28" s="27" t="str">
        <f>Official!H104</f>
        <v>Heartbreak Ridge</v>
      </c>
      <c r="B28" s="30">
        <v>2</v>
      </c>
      <c r="C28" s="27">
        <f>Official!L108</f>
        <v>28.341384863123992</v>
      </c>
      <c r="D28" s="27">
        <f>Official!L109</f>
        <v>36.151368760064415</v>
      </c>
      <c r="E28" s="27">
        <f>Official!L110</f>
        <v>35.507246376811594</v>
      </c>
      <c r="F28" s="27">
        <f>Official!I114</f>
        <v>45.672685831186513</v>
      </c>
      <c r="G28" s="27">
        <f>Official!I115</f>
        <v>56.502747167178747</v>
      </c>
      <c r="H28" s="27">
        <f>Official!I116</f>
        <v>61.209619583238791</v>
      </c>
      <c r="I28" s="27">
        <f t="shared" si="0"/>
        <v>206</v>
      </c>
      <c r="J28" s="27">
        <f>Official!L114</f>
        <v>42.231533123973861</v>
      </c>
      <c r="K28" s="27">
        <f t="shared" si="1"/>
        <v>81</v>
      </c>
      <c r="L28" s="27">
        <f>Official!L115</f>
        <v>55.41503066799612</v>
      </c>
      <c r="M28" s="27">
        <f t="shared" si="2"/>
        <v>43</v>
      </c>
      <c r="N28" s="27">
        <f>Official!L116</f>
        <v>52.353436208030018</v>
      </c>
      <c r="O28" s="27">
        <f t="shared" si="3"/>
        <v>74</v>
      </c>
      <c r="P28" s="27">
        <f>Official!L117</f>
        <v>9.6609248997390456</v>
      </c>
      <c r="Q28" s="27">
        <f t="shared" si="4"/>
        <v>88</v>
      </c>
      <c r="R28" s="27">
        <f>Official!L118</f>
        <v>6.8996484230908663</v>
      </c>
      <c r="S28" s="27">
        <f t="shared" si="5"/>
        <v>76</v>
      </c>
      <c r="T28" s="27">
        <f>Official!L119</f>
        <v>8.3945999988283582</v>
      </c>
      <c r="U28" s="26" t="str">
        <f t="shared" si="6"/>
        <v>Heartbreak Ridge</v>
      </c>
      <c r="V28" s="26">
        <f t="shared" si="7"/>
        <v>2</v>
      </c>
      <c r="W28" s="26">
        <f t="shared" si="8"/>
        <v>26</v>
      </c>
      <c r="Z28" s="55"/>
      <c r="AA28" s="37" t="s">
        <v>72</v>
      </c>
      <c r="AB28" s="37">
        <f>MEDIAN(T:T)</f>
        <v>10.047064692423827</v>
      </c>
    </row>
    <row r="29" spans="1:28" ht="15" customHeight="1" x14ac:dyDescent="0.25">
      <c r="A29" s="27" t="str">
        <f>Official!N104</f>
        <v>New Heartbreak Ridge</v>
      </c>
      <c r="B29" s="30">
        <v>2</v>
      </c>
      <c r="C29" s="27">
        <f>Official!R108</f>
        <v>15.18987341772152</v>
      </c>
      <c r="D29" s="27">
        <f>Official!R109</f>
        <v>47.468354430379748</v>
      </c>
      <c r="E29" s="27">
        <f>Official!R110</f>
        <v>37.341772151898731</v>
      </c>
      <c r="F29" s="27">
        <f>Official!O114</f>
        <v>43.383940453855203</v>
      </c>
      <c r="G29" s="27">
        <f>Official!O115</f>
        <v>61.017407982768766</v>
      </c>
      <c r="H29" s="27">
        <f>Official!O116</f>
        <v>57.210216237441216</v>
      </c>
      <c r="I29" s="27">
        <f t="shared" si="0"/>
        <v>202</v>
      </c>
      <c r="J29" s="27">
        <f>Official!R114</f>
        <v>43.086862108206994</v>
      </c>
      <c r="K29" s="27">
        <f t="shared" si="1"/>
        <v>46</v>
      </c>
      <c r="L29" s="27">
        <f>Official!R115</f>
        <v>58.816733764456785</v>
      </c>
      <c r="M29" s="27">
        <f t="shared" si="2"/>
        <v>85</v>
      </c>
      <c r="N29" s="27">
        <f>Official!R116</f>
        <v>48.096404127336228</v>
      </c>
      <c r="O29" s="27">
        <f t="shared" si="3"/>
        <v>88</v>
      </c>
      <c r="P29" s="27">
        <f>Official!R117</f>
        <v>10.41975865285688</v>
      </c>
      <c r="Q29" s="27">
        <f t="shared" si="4"/>
        <v>112</v>
      </c>
      <c r="R29" s="27">
        <f>Official!R118</f>
        <v>8.0358554936820248</v>
      </c>
      <c r="S29" s="27">
        <f t="shared" si="5"/>
        <v>98</v>
      </c>
      <c r="T29" s="27">
        <f>Official!R119</f>
        <v>9.3044705356921131</v>
      </c>
      <c r="U29" s="26" t="str">
        <f t="shared" si="6"/>
        <v>New Heartbreak Ridge</v>
      </c>
      <c r="V29" s="26">
        <f t="shared" si="7"/>
        <v>2</v>
      </c>
      <c r="W29" s="26">
        <f t="shared" si="8"/>
        <v>27</v>
      </c>
    </row>
    <row r="30" spans="1:28" ht="15" customHeight="1" x14ac:dyDescent="0.25">
      <c r="A30" s="27" t="str">
        <f>Official!T104</f>
        <v>Heartbreak Ridge Total</v>
      </c>
      <c r="B30" s="30">
        <v>2</v>
      </c>
      <c r="C30" s="27">
        <f>Official!X108</f>
        <v>26.857142857142858</v>
      </c>
      <c r="D30" s="27">
        <f>Official!X109</f>
        <v>37.428571428571431</v>
      </c>
      <c r="E30" s="27">
        <f>Official!X110</f>
        <v>35.714285714285715</v>
      </c>
      <c r="F30" s="27">
        <f>Official!U114</f>
        <v>45.605967204035572</v>
      </c>
      <c r="G30" s="27">
        <f>Official!U115</f>
        <v>57.506059219171817</v>
      </c>
      <c r="H30" s="27">
        <f>Official!U116</f>
        <v>61.196754616022972</v>
      </c>
      <c r="I30" s="27">
        <f t="shared" si="0"/>
        <v>207</v>
      </c>
      <c r="J30" s="27">
        <f>Official!X114</f>
        <v>42.204606294006297</v>
      </c>
      <c r="K30" s="27">
        <f t="shared" si="1"/>
        <v>76</v>
      </c>
      <c r="L30" s="27">
        <f>Official!X115</f>
        <v>55.950046007568119</v>
      </c>
      <c r="M30" s="27">
        <f t="shared" si="2"/>
        <v>48</v>
      </c>
      <c r="N30" s="27">
        <f>Official!X116</f>
        <v>51.845347698425577</v>
      </c>
      <c r="O30" s="27">
        <f t="shared" si="3"/>
        <v>83</v>
      </c>
      <c r="P30" s="27">
        <f>Official!X117</f>
        <v>10.025361917286501</v>
      </c>
      <c r="Q30" s="27">
        <f t="shared" si="4"/>
        <v>94</v>
      </c>
      <c r="R30" s="27">
        <f>Official!X118</f>
        <v>7.0560796003059707</v>
      </c>
      <c r="S30" s="27">
        <f t="shared" si="5"/>
        <v>82</v>
      </c>
      <c r="T30" s="27">
        <f>Official!X119</f>
        <v>8.6687986739349459</v>
      </c>
      <c r="U30" s="26" t="str">
        <f t="shared" si="6"/>
        <v>Heartbreak Ridge Total</v>
      </c>
      <c r="V30" s="26">
        <f t="shared" si="7"/>
        <v>2</v>
      </c>
      <c r="W30" s="26">
        <f t="shared" si="8"/>
        <v>28</v>
      </c>
    </row>
    <row r="31" spans="1:28" ht="15" customHeight="1" x14ac:dyDescent="0.25">
      <c r="A31" s="27" t="str">
        <f>Official!B121</f>
        <v>Hitchhiker</v>
      </c>
      <c r="B31" s="30">
        <v>2</v>
      </c>
      <c r="C31" s="27">
        <f>Official!F125</f>
        <v>38.769230769230766</v>
      </c>
      <c r="D31" s="27">
        <f>Official!F126</f>
        <v>34.769230769230766</v>
      </c>
      <c r="E31" s="27">
        <f>Official!F127</f>
        <v>26.461538461538463</v>
      </c>
      <c r="F31" s="27">
        <f>Official!C131</f>
        <v>52.494158213413954</v>
      </c>
      <c r="G31" s="27">
        <f>Official!C132</f>
        <v>56.310223395872555</v>
      </c>
      <c r="H31" s="27">
        <f>Official!C133</f>
        <v>51.693625883541493</v>
      </c>
      <c r="I31" s="27">
        <f t="shared" si="0"/>
        <v>134</v>
      </c>
      <c r="J31" s="27">
        <f>Official!F131</f>
        <v>50.400266164936227</v>
      </c>
      <c r="K31" s="27">
        <f t="shared" si="1"/>
        <v>127</v>
      </c>
      <c r="L31" s="27">
        <f>Official!F132</f>
        <v>51.908032591229301</v>
      </c>
      <c r="M31" s="27">
        <f t="shared" si="2"/>
        <v>90</v>
      </c>
      <c r="N31" s="27">
        <f>Official!F133</f>
        <v>47.691701243834473</v>
      </c>
      <c r="O31" s="27">
        <f t="shared" si="3"/>
        <v>12</v>
      </c>
      <c r="P31" s="27">
        <f>Official!F134</f>
        <v>4.9451043028817576</v>
      </c>
      <c r="Q31" s="27">
        <f t="shared" si="4"/>
        <v>11</v>
      </c>
      <c r="R31" s="27">
        <f>Official!F135</f>
        <v>2.1364742591125774</v>
      </c>
      <c r="S31" s="27">
        <f t="shared" si="5"/>
        <v>9</v>
      </c>
      <c r="T31" s="27">
        <f>Official!F136</f>
        <v>3.809106117334506</v>
      </c>
      <c r="U31" s="26" t="str">
        <f t="shared" si="6"/>
        <v>Hitchhiker</v>
      </c>
      <c r="V31" s="26">
        <f t="shared" si="7"/>
        <v>2</v>
      </c>
      <c r="W31" s="26">
        <f t="shared" si="8"/>
        <v>29</v>
      </c>
    </row>
    <row r="32" spans="1:28" ht="15" customHeight="1" x14ac:dyDescent="0.25">
      <c r="A32" s="27" t="str">
        <f>Official!H121</f>
        <v>Into the Darkness</v>
      </c>
      <c r="B32" s="30">
        <v>2</v>
      </c>
      <c r="C32" s="27">
        <f>Official!L125</f>
        <v>37.570621468926554</v>
      </c>
      <c r="D32" s="27">
        <f>Official!L126</f>
        <v>36.158192090395481</v>
      </c>
      <c r="E32" s="27">
        <f>Official!L127</f>
        <v>26.271186440677969</v>
      </c>
      <c r="F32" s="27">
        <f>Official!I131</f>
        <v>55.29527578608316</v>
      </c>
      <c r="G32" s="27">
        <f>Official!I132</f>
        <v>51.542486553448754</v>
      </c>
      <c r="H32" s="27">
        <f>Official!I133</f>
        <v>35.525333965054102</v>
      </c>
      <c r="I32" s="27">
        <f t="shared" si="0"/>
        <v>34</v>
      </c>
      <c r="J32" s="27">
        <f>Official!L131</f>
        <v>59.884970910514525</v>
      </c>
      <c r="K32" s="27">
        <f t="shared" si="1"/>
        <v>160</v>
      </c>
      <c r="L32" s="27">
        <f>Official!L132</f>
        <v>48.123605383682801</v>
      </c>
      <c r="M32" s="27">
        <f t="shared" si="2"/>
        <v>165</v>
      </c>
      <c r="N32" s="27">
        <f>Official!L133</f>
        <v>41.991423705802674</v>
      </c>
      <c r="O32" s="27">
        <f t="shared" si="3"/>
        <v>100</v>
      </c>
      <c r="P32" s="27">
        <f>Official!L134</f>
        <v>10.952971451653319</v>
      </c>
      <c r="Q32" s="27">
        <f t="shared" si="4"/>
        <v>130</v>
      </c>
      <c r="R32" s="27">
        <f>Official!L135</f>
        <v>9.0931512941840431</v>
      </c>
      <c r="S32" s="27">
        <f t="shared" si="5"/>
        <v>117</v>
      </c>
      <c r="T32" s="27">
        <f>Official!L136</f>
        <v>10.066106101160804</v>
      </c>
      <c r="U32" s="26" t="str">
        <f t="shared" si="6"/>
        <v>Into the Darkness</v>
      </c>
      <c r="V32" s="26">
        <f t="shared" si="7"/>
        <v>2</v>
      </c>
      <c r="W32" s="26">
        <f t="shared" si="8"/>
        <v>30</v>
      </c>
    </row>
    <row r="33" spans="1:23" ht="15" customHeight="1" x14ac:dyDescent="0.25">
      <c r="A33" s="27" t="str">
        <f>Official!N121</f>
        <v>Into the Darkness II</v>
      </c>
      <c r="B33" s="30">
        <v>2</v>
      </c>
      <c r="C33" s="27">
        <f>Official!R125</f>
        <v>37.921348314606739</v>
      </c>
      <c r="D33" s="27">
        <f>Official!R126</f>
        <v>38.483146067415731</v>
      </c>
      <c r="E33" s="27">
        <f>Official!R127</f>
        <v>23.595505617977526</v>
      </c>
      <c r="F33" s="27">
        <f>Official!O131</f>
        <v>52.130733846848322</v>
      </c>
      <c r="G33" s="27">
        <f>Official!O132</f>
        <v>55.813472400503237</v>
      </c>
      <c r="H33" s="27">
        <f>Official!O133</f>
        <v>52.746463012168263</v>
      </c>
      <c r="I33" s="27">
        <f t="shared" si="0"/>
        <v>150</v>
      </c>
      <c r="J33" s="27">
        <f>Official!R131</f>
        <v>49.692135417340026</v>
      </c>
      <c r="K33" s="27">
        <f t="shared" si="1"/>
        <v>128</v>
      </c>
      <c r="L33" s="27">
        <f>Official!R132</f>
        <v>51.841369276827457</v>
      </c>
      <c r="M33" s="27">
        <f t="shared" si="2"/>
        <v>79</v>
      </c>
      <c r="N33" s="27">
        <f>Official!R133</f>
        <v>48.46649530583251</v>
      </c>
      <c r="O33" s="27">
        <f t="shared" si="3"/>
        <v>11</v>
      </c>
      <c r="P33" s="27">
        <f>Official!R134</f>
        <v>4.7895483688301068</v>
      </c>
      <c r="Q33" s="27">
        <f t="shared" si="4"/>
        <v>6</v>
      </c>
      <c r="R33" s="27">
        <f>Official!R135</f>
        <v>1.7083702850866671</v>
      </c>
      <c r="S33" s="27">
        <f t="shared" si="5"/>
        <v>8</v>
      </c>
      <c r="T33" s="27">
        <f>Official!R136</f>
        <v>3.595712906248929</v>
      </c>
      <c r="U33" s="26" t="str">
        <f t="shared" si="6"/>
        <v>Into the Darkness II</v>
      </c>
      <c r="V33" s="26">
        <f t="shared" si="7"/>
        <v>2</v>
      </c>
      <c r="W33" s="26">
        <f t="shared" si="8"/>
        <v>31</v>
      </c>
    </row>
    <row r="34" spans="1:23" ht="15" customHeight="1" x14ac:dyDescent="0.25">
      <c r="A34" s="27" t="str">
        <f>Official!T121</f>
        <v>Into the Darkness Total</v>
      </c>
      <c r="B34" s="30">
        <v>2</v>
      </c>
      <c r="C34" s="27">
        <f>Official!X125</f>
        <v>37.74647887323944</v>
      </c>
      <c r="D34" s="27">
        <f>Official!X126</f>
        <v>37.323943661971832</v>
      </c>
      <c r="E34" s="27">
        <f>Official!X127</f>
        <v>24.929577464788732</v>
      </c>
      <c r="F34" s="27">
        <f>Official!U131</f>
        <v>53.983429982970819</v>
      </c>
      <c r="G34" s="27">
        <f>Official!U132</f>
        <v>53.673300322481609</v>
      </c>
      <c r="H34" s="27">
        <f>Official!U133</f>
        <v>44.338750849940972</v>
      </c>
      <c r="I34" s="27">
        <f t="shared" si="0"/>
        <v>84</v>
      </c>
      <c r="J34" s="27">
        <f>Official!X131</f>
        <v>54.822339566514927</v>
      </c>
      <c r="K34" s="27">
        <f t="shared" si="1"/>
        <v>147</v>
      </c>
      <c r="L34" s="27">
        <f>Official!X132</f>
        <v>49.844935169755395</v>
      </c>
      <c r="M34" s="27">
        <f t="shared" si="2"/>
        <v>120</v>
      </c>
      <c r="N34" s="27">
        <f>Official!X133</f>
        <v>45.332725263729685</v>
      </c>
      <c r="O34" s="27">
        <f t="shared" si="3"/>
        <v>15</v>
      </c>
      <c r="P34" s="27">
        <f>Official!X134</f>
        <v>5.5412359464030434</v>
      </c>
      <c r="Q34" s="27">
        <f t="shared" si="4"/>
        <v>48</v>
      </c>
      <c r="R34" s="27">
        <f>Official!X135</f>
        <v>4.7467071460214028</v>
      </c>
      <c r="S34" s="27">
        <f t="shared" si="5"/>
        <v>19</v>
      </c>
      <c r="T34" s="27">
        <f>Official!X136</f>
        <v>5.1592889308411429</v>
      </c>
      <c r="U34" s="26" t="str">
        <f t="shared" si="6"/>
        <v>Into the Darkness Total</v>
      </c>
      <c r="V34" s="26">
        <f t="shared" si="7"/>
        <v>2</v>
      </c>
      <c r="W34" s="26">
        <f t="shared" si="8"/>
        <v>32</v>
      </c>
    </row>
    <row r="35" spans="1:23" ht="15" customHeight="1" x14ac:dyDescent="0.25">
      <c r="A35" s="27" t="str">
        <f>Official!B138</f>
        <v>Korhal of Ceres</v>
      </c>
      <c r="B35" s="30">
        <v>2</v>
      </c>
      <c r="C35" s="27">
        <f>Official!F142</f>
        <v>41.17647058823529</v>
      </c>
      <c r="D35" s="27">
        <f>Official!F143</f>
        <v>35.882352941176471</v>
      </c>
      <c r="E35" s="27">
        <f>Official!F144</f>
        <v>22.941176470588236</v>
      </c>
      <c r="F35" s="27">
        <f>Official!C148</f>
        <v>70.575323564362392</v>
      </c>
      <c r="G35" s="27">
        <f>Official!C149</f>
        <v>55.051025721682187</v>
      </c>
      <c r="H35" s="27">
        <f>Official!C150</f>
        <v>58.951467140281672</v>
      </c>
      <c r="I35" s="27">
        <f t="shared" ref="I35:I55" si="9">RANK(J35,J:J)</f>
        <v>71</v>
      </c>
      <c r="J35" s="27">
        <f>Official!F148</f>
        <v>55.811928212040357</v>
      </c>
      <c r="K35" s="27">
        <f t="shared" ref="K35:K55" si="10">RANK(L35,L:L)</f>
        <v>203</v>
      </c>
      <c r="L35" s="27">
        <f>Official!F149</f>
        <v>42.237851078659901</v>
      </c>
      <c r="M35" s="27">
        <f t="shared" ref="M35:M55" si="11">RANK(N35,N:N)</f>
        <v>47</v>
      </c>
      <c r="N35" s="27">
        <f>Official!F150</f>
        <v>51.950220709299742</v>
      </c>
      <c r="O35" s="27">
        <f t="shared" ref="O35:O55" si="12">RANK(P35,P:P, 1)</f>
        <v>183</v>
      </c>
      <c r="P35" s="27">
        <f>Official!F151</f>
        <v>16.263234066181976</v>
      </c>
      <c r="Q35" s="27">
        <f t="shared" ref="Q35:Q55" si="13">RANK(R35,R:R, 1)</f>
        <v>91</v>
      </c>
      <c r="R35" s="27">
        <f>Official!F152</f>
        <v>6.9940269599835494</v>
      </c>
      <c r="S35" s="27">
        <f t="shared" ref="S35:S55" si="14">RANK(T35,T:T, 1)</f>
        <v>161</v>
      </c>
      <c r="T35" s="27">
        <f>Official!F153</f>
        <v>12.5181707011927</v>
      </c>
      <c r="U35" s="26" t="str">
        <f t="shared" si="6"/>
        <v>Korhal of Ceres</v>
      </c>
      <c r="V35" s="26">
        <f t="shared" si="7"/>
        <v>2</v>
      </c>
      <c r="W35" s="26">
        <f t="shared" si="8"/>
        <v>33</v>
      </c>
    </row>
    <row r="36" spans="1:23" ht="15" customHeight="1" x14ac:dyDescent="0.25">
      <c r="A36" s="27" t="str">
        <f>Official!H138</f>
        <v>Loki II</v>
      </c>
      <c r="B36" s="30">
        <v>2</v>
      </c>
      <c r="C36" s="27">
        <f>Official!L142</f>
        <v>46.666666666666664</v>
      </c>
      <c r="D36" s="27">
        <f>Official!L143</f>
        <v>25.333333333333336</v>
      </c>
      <c r="E36" s="27">
        <f>Official!L144</f>
        <v>28.000000000000004</v>
      </c>
      <c r="F36" s="27">
        <f>Official!I148</f>
        <v>67.648752437750204</v>
      </c>
      <c r="G36" s="27">
        <f>Official!I149</f>
        <v>38.076404814683784</v>
      </c>
      <c r="H36" s="27">
        <f>Official!I150</f>
        <v>45.892344033692432</v>
      </c>
      <c r="I36" s="27">
        <f t="shared" si="9"/>
        <v>25</v>
      </c>
      <c r="J36" s="27">
        <f>Official!L148</f>
        <v>60.878204202028883</v>
      </c>
      <c r="K36" s="27">
        <f t="shared" si="10"/>
        <v>223</v>
      </c>
      <c r="L36" s="27">
        <f>Official!L149</f>
        <v>35.21382618846679</v>
      </c>
      <c r="M36" s="27">
        <f t="shared" si="11"/>
        <v>37</v>
      </c>
      <c r="N36" s="27">
        <f>Official!L150</f>
        <v>53.90796960950432</v>
      </c>
      <c r="O36" s="27">
        <f t="shared" si="12"/>
        <v>174</v>
      </c>
      <c r="P36" s="27">
        <f>Official!L151</f>
        <v>15.338243417840127</v>
      </c>
      <c r="Q36" s="27">
        <f t="shared" si="13"/>
        <v>189</v>
      </c>
      <c r="R36" s="27">
        <f>Official!L152</f>
        <v>13.270992598798305</v>
      </c>
      <c r="S36" s="27">
        <f t="shared" si="14"/>
        <v>183</v>
      </c>
      <c r="T36" s="27">
        <f>Official!L153</f>
        <v>14.341913326022357</v>
      </c>
      <c r="U36" s="26" t="str">
        <f t="shared" si="6"/>
        <v>Loki II</v>
      </c>
      <c r="V36" s="26">
        <f t="shared" si="7"/>
        <v>2</v>
      </c>
      <c r="W36" s="26">
        <f t="shared" si="8"/>
        <v>34</v>
      </c>
    </row>
    <row r="37" spans="1:23" ht="15" customHeight="1" x14ac:dyDescent="0.25">
      <c r="A37" s="27" t="str">
        <f>Official!N138</f>
        <v>Loki Total</v>
      </c>
      <c r="B37" s="30">
        <v>2</v>
      </c>
      <c r="C37" s="27">
        <f>Official!R142</f>
        <v>43.877551020408163</v>
      </c>
      <c r="D37" s="27">
        <f>Official!R143</f>
        <v>25</v>
      </c>
      <c r="E37" s="27">
        <f>Official!R144</f>
        <v>31.122448979591837</v>
      </c>
      <c r="F37" s="27">
        <f>Official!O148</f>
        <v>66.069722713146732</v>
      </c>
      <c r="G37" s="27">
        <f>Official!O149</f>
        <v>43.943972993491499</v>
      </c>
      <c r="H37" s="27">
        <f>Official!O150</f>
        <v>55.536945362308984</v>
      </c>
      <c r="I37" s="27">
        <f t="shared" si="9"/>
        <v>81</v>
      </c>
      <c r="J37" s="27">
        <f>Official!R148</f>
        <v>55.266388675418874</v>
      </c>
      <c r="K37" s="27">
        <f t="shared" si="10"/>
        <v>211</v>
      </c>
      <c r="L37" s="27">
        <f>Official!R149</f>
        <v>38.937125140172384</v>
      </c>
      <c r="M37" s="27">
        <f t="shared" si="11"/>
        <v>26</v>
      </c>
      <c r="N37" s="27">
        <f>Official!R150</f>
        <v>55.796486184408742</v>
      </c>
      <c r="O37" s="27">
        <f t="shared" si="12"/>
        <v>129</v>
      </c>
      <c r="P37" s="27">
        <f>Official!R151</f>
        <v>12.758707127412622</v>
      </c>
      <c r="Q37" s="27">
        <f t="shared" si="13"/>
        <v>141</v>
      </c>
      <c r="R37" s="27">
        <f>Official!R152</f>
        <v>9.5843962233107689</v>
      </c>
      <c r="S37" s="27">
        <f t="shared" si="14"/>
        <v>136</v>
      </c>
      <c r="T37" s="27">
        <f>Official!R153</f>
        <v>11.283732948995722</v>
      </c>
      <c r="U37" s="26" t="str">
        <f t="shared" si="6"/>
        <v>Loki Total</v>
      </c>
      <c r="V37" s="26">
        <f t="shared" si="7"/>
        <v>2</v>
      </c>
      <c r="W37" s="26">
        <f t="shared" si="8"/>
        <v>35</v>
      </c>
    </row>
    <row r="38" spans="1:23" ht="15" customHeight="1" x14ac:dyDescent="0.25">
      <c r="A38" s="27" t="str">
        <f>Official!T138</f>
        <v>Match Point</v>
      </c>
      <c r="B38" s="30">
        <v>2</v>
      </c>
      <c r="C38" s="27">
        <f>Official!X142</f>
        <v>34.160873882820262</v>
      </c>
      <c r="D38" s="27">
        <f>Official!X143</f>
        <v>30.287984111221451</v>
      </c>
      <c r="E38" s="27">
        <f>Official!X144</f>
        <v>35.55114200595829</v>
      </c>
      <c r="F38" s="27">
        <f>Official!U148</f>
        <v>56.397592753246492</v>
      </c>
      <c r="G38" s="27">
        <f>Official!U149</f>
        <v>55.526502018570696</v>
      </c>
      <c r="H38" s="27">
        <f>Official!U150</f>
        <v>56.862272211299491</v>
      </c>
      <c r="I38" s="27">
        <f t="shared" si="9"/>
        <v>146</v>
      </c>
      <c r="J38" s="27">
        <f>Official!X148</f>
        <v>49.767660270973501</v>
      </c>
      <c r="K38" s="27">
        <f t="shared" si="10"/>
        <v>151</v>
      </c>
      <c r="L38" s="27">
        <f>Official!X149</f>
        <v>49.564454632662105</v>
      </c>
      <c r="M38" s="27">
        <f t="shared" si="11"/>
        <v>53</v>
      </c>
      <c r="N38" s="27">
        <f>Official!X150</f>
        <v>50.667885096364401</v>
      </c>
      <c r="O38" s="27">
        <f t="shared" si="12"/>
        <v>39</v>
      </c>
      <c r="P38" s="27">
        <f>Official!X151</f>
        <v>7.6994219750456336</v>
      </c>
      <c r="Q38" s="27">
        <f t="shared" si="13"/>
        <v>1</v>
      </c>
      <c r="R38" s="27">
        <f>Official!X152</f>
        <v>0.58726144886212894</v>
      </c>
      <c r="S38" s="27">
        <f t="shared" si="14"/>
        <v>25</v>
      </c>
      <c r="T38" s="27">
        <f>Official!X153</f>
        <v>5.4601270479328248</v>
      </c>
      <c r="U38" s="26" t="str">
        <f t="shared" si="6"/>
        <v>Match Point</v>
      </c>
      <c r="V38" s="26">
        <f t="shared" si="7"/>
        <v>2</v>
      </c>
      <c r="W38" s="26">
        <f t="shared" si="8"/>
        <v>36</v>
      </c>
    </row>
    <row r="39" spans="1:23" ht="15" customHeight="1" x14ac:dyDescent="0.25">
      <c r="A39" s="27" t="str">
        <f>Official!B155</f>
        <v>Monte Cristo</v>
      </c>
      <c r="B39" s="30">
        <v>2</v>
      </c>
      <c r="C39" s="27">
        <f>Official!F159</f>
        <v>29.910714285714285</v>
      </c>
      <c r="D39" s="27">
        <f>Official!F160</f>
        <v>34.821428571428569</v>
      </c>
      <c r="E39" s="27">
        <f>Official!F161</f>
        <v>35.267857142857146</v>
      </c>
      <c r="F39" s="27">
        <f>Official!C165</f>
        <v>54.33993178648435</v>
      </c>
      <c r="G39" s="27">
        <f>Official!C166</f>
        <v>39.856372142347752</v>
      </c>
      <c r="H39" s="27">
        <f>Official!C167</f>
        <v>59.019157963975303</v>
      </c>
      <c r="I39" s="27">
        <f t="shared" si="9"/>
        <v>174</v>
      </c>
      <c r="J39" s="27">
        <f>Official!F165</f>
        <v>47.66038691125452</v>
      </c>
      <c r="K39" s="27">
        <f t="shared" si="10"/>
        <v>196</v>
      </c>
      <c r="L39" s="27">
        <f>Official!F166</f>
        <v>42.758220177931705</v>
      </c>
      <c r="M39" s="27">
        <f t="shared" si="11"/>
        <v>10</v>
      </c>
      <c r="N39" s="27">
        <f>Official!F167</f>
        <v>59.581392910813776</v>
      </c>
      <c r="O39" s="27">
        <f t="shared" si="12"/>
        <v>84</v>
      </c>
      <c r="P39" s="27">
        <f>Official!F168</f>
        <v>10.076542174898469</v>
      </c>
      <c r="Q39" s="27">
        <f t="shared" si="13"/>
        <v>122</v>
      </c>
      <c r="R39" s="27">
        <f>Official!F169</f>
        <v>8.65217471239853</v>
      </c>
      <c r="S39" s="27">
        <f t="shared" si="14"/>
        <v>102</v>
      </c>
      <c r="T39" s="27">
        <f>Official!F170</f>
        <v>9.391401105702391</v>
      </c>
      <c r="U39" s="26" t="str">
        <f t="shared" si="6"/>
        <v>Monte Cristo</v>
      </c>
      <c r="V39" s="26">
        <f t="shared" si="7"/>
        <v>2</v>
      </c>
      <c r="W39" s="26">
        <f t="shared" si="8"/>
        <v>37</v>
      </c>
    </row>
    <row r="40" spans="1:23" ht="15" customHeight="1" x14ac:dyDescent="0.25">
      <c r="A40" s="27" t="str">
        <f>Official!H155</f>
        <v>Monty Hall</v>
      </c>
      <c r="B40" s="30">
        <v>2</v>
      </c>
      <c r="C40" s="27">
        <f>Official!L159</f>
        <v>36.506622516556291</v>
      </c>
      <c r="D40" s="27">
        <f>Official!L160</f>
        <v>32.119205298013242</v>
      </c>
      <c r="E40" s="27">
        <f>Official!L161</f>
        <v>31.374172185430467</v>
      </c>
      <c r="F40" s="27">
        <f>Official!I165</f>
        <v>62.17821064544723</v>
      </c>
      <c r="G40" s="27">
        <f>Official!I166</f>
        <v>41.125244171897293</v>
      </c>
      <c r="H40" s="27">
        <f>Official!I167</f>
        <v>53.171435425052117</v>
      </c>
      <c r="I40" s="27">
        <f t="shared" si="9"/>
        <v>89</v>
      </c>
      <c r="J40" s="27">
        <f>Official!L165</f>
        <v>54.503387610197557</v>
      </c>
      <c r="K40" s="27">
        <f t="shared" si="10"/>
        <v>209</v>
      </c>
      <c r="L40" s="27">
        <f>Official!L166</f>
        <v>39.473516763225035</v>
      </c>
      <c r="M40" s="27">
        <f t="shared" si="11"/>
        <v>24</v>
      </c>
      <c r="N40" s="27">
        <f>Official!L167</f>
        <v>56.023095626577415</v>
      </c>
      <c r="O40" s="27">
        <f t="shared" si="12"/>
        <v>99</v>
      </c>
      <c r="P40" s="27">
        <f>Official!L168</f>
        <v>10.888712233055907</v>
      </c>
      <c r="Q40" s="27">
        <f t="shared" si="13"/>
        <v>131</v>
      </c>
      <c r="R40" s="27">
        <f>Official!L169</f>
        <v>9.147814772629614</v>
      </c>
      <c r="S40" s="27">
        <f t="shared" si="14"/>
        <v>116</v>
      </c>
      <c r="T40" s="27">
        <f>Official!L170</f>
        <v>10.056007388835837</v>
      </c>
      <c r="U40" s="26" t="str">
        <f t="shared" si="6"/>
        <v>Monty Hall</v>
      </c>
      <c r="V40" s="26">
        <f t="shared" si="7"/>
        <v>2</v>
      </c>
      <c r="W40" s="26">
        <f t="shared" si="8"/>
        <v>38</v>
      </c>
    </row>
    <row r="41" spans="1:23" ht="15" customHeight="1" x14ac:dyDescent="0.25">
      <c r="A41" s="27" t="str">
        <f>Official!N155</f>
        <v>Monty Hall SE</v>
      </c>
      <c r="B41" s="30">
        <v>2</v>
      </c>
      <c r="C41" s="27">
        <f>Official!R159</f>
        <v>58.421052631578952</v>
      </c>
      <c r="D41" s="27">
        <f>Official!R160</f>
        <v>14.210526315789473</v>
      </c>
      <c r="E41" s="27">
        <f>Official!R161</f>
        <v>27.368421052631582</v>
      </c>
      <c r="F41" s="27">
        <f>Official!O165</f>
        <v>60.367074153577143</v>
      </c>
      <c r="G41" s="27">
        <f>Official!O166</f>
        <v>37.477136929080494</v>
      </c>
      <c r="H41" s="27">
        <f>Official!O167</f>
        <v>32.916934007854145</v>
      </c>
      <c r="I41" s="27">
        <f t="shared" si="9"/>
        <v>11</v>
      </c>
      <c r="J41" s="27">
        <f>Official!R165</f>
        <v>63.725070072861499</v>
      </c>
      <c r="K41" s="27">
        <f t="shared" si="10"/>
        <v>215</v>
      </c>
      <c r="L41" s="27">
        <f>Official!R166</f>
        <v>38.555031387751676</v>
      </c>
      <c r="M41" s="27">
        <f t="shared" si="11"/>
        <v>88</v>
      </c>
      <c r="N41" s="27">
        <f>Official!R167</f>
        <v>47.719898539386826</v>
      </c>
      <c r="O41" s="27">
        <f t="shared" si="12"/>
        <v>184</v>
      </c>
      <c r="P41" s="27">
        <f>Official!R168</f>
        <v>16.67527315654495</v>
      </c>
      <c r="Q41" s="27">
        <f t="shared" si="13"/>
        <v>180</v>
      </c>
      <c r="R41" s="27">
        <f>Official!R169</f>
        <v>12.738989710942505</v>
      </c>
      <c r="S41" s="27">
        <f t="shared" si="14"/>
        <v>188</v>
      </c>
      <c r="T41" s="27">
        <f>Official!R170</f>
        <v>14.838237659858525</v>
      </c>
      <c r="U41" s="26" t="str">
        <f t="shared" si="6"/>
        <v>Monty Hall SE</v>
      </c>
      <c r="V41" s="26">
        <f t="shared" si="7"/>
        <v>2</v>
      </c>
      <c r="W41" s="26">
        <f t="shared" si="8"/>
        <v>39</v>
      </c>
    </row>
    <row r="42" spans="1:23" ht="15" customHeight="1" x14ac:dyDescent="0.25">
      <c r="A42" s="27" t="str">
        <f>Official!T155</f>
        <v>Monty Hall Total</v>
      </c>
      <c r="B42" s="30">
        <v>2</v>
      </c>
      <c r="C42" s="27">
        <f>Official!X159</f>
        <v>39.484978540772531</v>
      </c>
      <c r="D42" s="27">
        <f>Official!X160</f>
        <v>29.685264663805437</v>
      </c>
      <c r="E42" s="27">
        <f>Official!X161</f>
        <v>30.829756795422032</v>
      </c>
      <c r="F42" s="27">
        <f>Official!U165</f>
        <v>62.553236184874812</v>
      </c>
      <c r="G42" s="27">
        <f>Official!U166</f>
        <v>40.216405568958329</v>
      </c>
      <c r="H42" s="27">
        <f>Official!U167</f>
        <v>49.791296424042045</v>
      </c>
      <c r="I42" s="27">
        <f t="shared" si="9"/>
        <v>65</v>
      </c>
      <c r="J42" s="27">
        <f>Official!X165</f>
        <v>56.380969880416387</v>
      </c>
      <c r="K42" s="27">
        <f t="shared" si="10"/>
        <v>213</v>
      </c>
      <c r="L42" s="27">
        <f>Official!X166</f>
        <v>38.831584692041758</v>
      </c>
      <c r="M42" s="27">
        <f t="shared" si="11"/>
        <v>32</v>
      </c>
      <c r="N42" s="27">
        <f>Official!X167</f>
        <v>54.787445427541854</v>
      </c>
      <c r="O42" s="27">
        <f t="shared" si="12"/>
        <v>111</v>
      </c>
      <c r="P42" s="27">
        <f>Official!X168</f>
        <v>11.254910392512629</v>
      </c>
      <c r="Q42" s="27">
        <f t="shared" si="13"/>
        <v>143</v>
      </c>
      <c r="R42" s="27">
        <f>Official!X169</f>
        <v>9.7048933746720927</v>
      </c>
      <c r="S42" s="27">
        <f t="shared" si="14"/>
        <v>129</v>
      </c>
      <c r="T42" s="27">
        <f>Official!X170</f>
        <v>10.508519480812772</v>
      </c>
      <c r="U42" s="26" t="str">
        <f t="shared" si="6"/>
        <v>Monty Hall Total</v>
      </c>
      <c r="V42" s="26">
        <f t="shared" si="7"/>
        <v>2</v>
      </c>
      <c r="W42" s="26">
        <f t="shared" si="8"/>
        <v>40</v>
      </c>
    </row>
    <row r="43" spans="1:23" ht="15" customHeight="1" x14ac:dyDescent="0.25">
      <c r="A43" s="27" t="str">
        <f>Official!B172</f>
        <v>Odd-Eye</v>
      </c>
      <c r="B43" s="30">
        <v>2</v>
      </c>
      <c r="C43" s="27">
        <f>Official!F176</f>
        <v>37.681159420289859</v>
      </c>
      <c r="D43" s="27">
        <f>Official!F177</f>
        <v>31.159420289855071</v>
      </c>
      <c r="E43" s="27">
        <f>Official!F178</f>
        <v>31.159420289855071</v>
      </c>
      <c r="F43" s="27">
        <f>Official!C182</f>
        <v>57.982274868135399</v>
      </c>
      <c r="G43" s="27">
        <f>Official!C183</f>
        <v>57.500000000000007</v>
      </c>
      <c r="H43" s="27">
        <f>Official!C184</f>
        <v>31.935813444373668</v>
      </c>
      <c r="I43" s="27">
        <f t="shared" si="9"/>
        <v>16</v>
      </c>
      <c r="J43" s="27">
        <f>Official!F182</f>
        <v>63.023230711880871</v>
      </c>
      <c r="K43" s="27">
        <f t="shared" si="10"/>
        <v>149</v>
      </c>
      <c r="L43" s="27">
        <f>Official!F183</f>
        <v>49.758862565932304</v>
      </c>
      <c r="M43" s="27">
        <f t="shared" si="11"/>
        <v>204</v>
      </c>
      <c r="N43" s="27">
        <f>Official!F184</f>
        <v>37.217906722186832</v>
      </c>
      <c r="O43" s="27">
        <f t="shared" si="12"/>
        <v>168</v>
      </c>
      <c r="P43" s="27">
        <f>Official!F185</f>
        <v>14.93789724136127</v>
      </c>
      <c r="Q43" s="27">
        <f t="shared" si="13"/>
        <v>185</v>
      </c>
      <c r="R43" s="27">
        <f>Official!F186</f>
        <v>12.904351862834925</v>
      </c>
      <c r="S43" s="27">
        <f t="shared" si="14"/>
        <v>178</v>
      </c>
      <c r="T43" s="27">
        <f>Official!F187</f>
        <v>13.958206743584935</v>
      </c>
      <c r="U43" s="26" t="str">
        <f t="shared" si="6"/>
        <v>Odd-Eye</v>
      </c>
      <c r="V43" s="26">
        <f t="shared" si="7"/>
        <v>2</v>
      </c>
      <c r="W43" s="26">
        <f t="shared" si="8"/>
        <v>41</v>
      </c>
    </row>
    <row r="44" spans="1:23" ht="15" customHeight="1" x14ac:dyDescent="0.25">
      <c r="A44" s="27" t="str">
        <f>Official!H172</f>
        <v>Odd-Eye II</v>
      </c>
      <c r="B44" s="30">
        <v>2</v>
      </c>
      <c r="C44" s="27">
        <f>Official!L176</f>
        <v>37.307692307692307</v>
      </c>
      <c r="D44" s="27">
        <f>Official!L177</f>
        <v>33.46153846153846</v>
      </c>
      <c r="E44" s="27">
        <f>Official!L178</f>
        <v>29.230769230769234</v>
      </c>
      <c r="F44" s="27">
        <f>Official!I182</f>
        <v>53.20941032811362</v>
      </c>
      <c r="G44" s="27">
        <f>Official!I183</f>
        <v>47.927843481390219</v>
      </c>
      <c r="H44" s="27">
        <f>Official!I184</f>
        <v>33.553724418537435</v>
      </c>
      <c r="I44" s="27">
        <f t="shared" si="9"/>
        <v>35</v>
      </c>
      <c r="J44" s="27">
        <f>Official!L182</f>
        <v>59.827842954788096</v>
      </c>
      <c r="K44" s="27">
        <f t="shared" si="10"/>
        <v>171</v>
      </c>
      <c r="L44" s="27">
        <f>Official!L183</f>
        <v>47.359216576638303</v>
      </c>
      <c r="M44" s="27">
        <f t="shared" si="11"/>
        <v>154</v>
      </c>
      <c r="N44" s="27">
        <f>Official!L184</f>
        <v>42.812940468573608</v>
      </c>
      <c r="O44" s="27">
        <f t="shared" si="12"/>
        <v>121</v>
      </c>
      <c r="P44" s="27">
        <f>Official!L185</f>
        <v>11.938888721175674</v>
      </c>
      <c r="Q44" s="27">
        <f t="shared" si="13"/>
        <v>124</v>
      </c>
      <c r="R44" s="27">
        <f>Official!L186</f>
        <v>8.8094851989587593</v>
      </c>
      <c r="S44" s="27">
        <f t="shared" si="14"/>
        <v>127</v>
      </c>
      <c r="T44" s="27">
        <f>Official!L187</f>
        <v>10.491522610357594</v>
      </c>
      <c r="U44" s="26" t="str">
        <f t="shared" si="6"/>
        <v>Odd-Eye II</v>
      </c>
      <c r="V44" s="26">
        <f t="shared" si="7"/>
        <v>2</v>
      </c>
      <c r="W44" s="26">
        <f t="shared" si="8"/>
        <v>42</v>
      </c>
    </row>
    <row r="45" spans="1:23" ht="15" customHeight="1" x14ac:dyDescent="0.25">
      <c r="A45" s="27" t="str">
        <f>Official!N172</f>
        <v>Odd-Eye Total</v>
      </c>
      <c r="B45" s="30">
        <v>2</v>
      </c>
      <c r="C45" s="27">
        <f>Official!R176</f>
        <v>38.020833333333329</v>
      </c>
      <c r="D45" s="27">
        <f>Official!R177</f>
        <v>32.8125</v>
      </c>
      <c r="E45" s="27">
        <f>Official!R178</f>
        <v>29.166666666666668</v>
      </c>
      <c r="F45" s="27">
        <f>Official!O182</f>
        <v>58.070653737484911</v>
      </c>
      <c r="G45" s="27">
        <f>Official!O183</f>
        <v>54.128004072691091</v>
      </c>
      <c r="H45" s="27">
        <f>Official!O184</f>
        <v>29.534226592104371</v>
      </c>
      <c r="I45" s="27">
        <f t="shared" si="9"/>
        <v>8</v>
      </c>
      <c r="J45" s="27">
        <f>Official!R182</f>
        <v>64.268213572690271</v>
      </c>
      <c r="K45" s="27">
        <f t="shared" si="10"/>
        <v>164</v>
      </c>
      <c r="L45" s="27">
        <f>Official!R183</f>
        <v>48.02867516760309</v>
      </c>
      <c r="M45" s="27">
        <f t="shared" si="11"/>
        <v>202</v>
      </c>
      <c r="N45" s="27">
        <f>Official!R184</f>
        <v>37.703111259706638</v>
      </c>
      <c r="O45" s="27">
        <f t="shared" si="12"/>
        <v>178</v>
      </c>
      <c r="P45" s="27">
        <f>Official!R185</f>
        <v>15.827566941224118</v>
      </c>
      <c r="Q45" s="27">
        <f t="shared" si="13"/>
        <v>192</v>
      </c>
      <c r="R45" s="27">
        <f>Official!R186</f>
        <v>13.391816770735053</v>
      </c>
      <c r="S45" s="27">
        <f t="shared" si="14"/>
        <v>185</v>
      </c>
      <c r="T45" s="27">
        <f>Official!R187</f>
        <v>14.660365474637242</v>
      </c>
      <c r="U45" s="26" t="str">
        <f t="shared" si="6"/>
        <v>Odd-Eye Total</v>
      </c>
      <c r="V45" s="26">
        <f t="shared" si="7"/>
        <v>2</v>
      </c>
      <c r="W45" s="26">
        <f t="shared" si="8"/>
        <v>43</v>
      </c>
    </row>
    <row r="46" spans="1:23" ht="15" customHeight="1" x14ac:dyDescent="0.25">
      <c r="A46" s="27" t="str">
        <f>Official!T172</f>
        <v>Paradoxxx Total</v>
      </c>
      <c r="B46" s="30">
        <v>2</v>
      </c>
      <c r="C46" s="27">
        <f>Official!X176</f>
        <v>41.044776119402989</v>
      </c>
      <c r="D46" s="27">
        <f>Official!X177</f>
        <v>26.119402985074625</v>
      </c>
      <c r="E46" s="27">
        <f>Official!X178</f>
        <v>32.835820895522389</v>
      </c>
      <c r="F46" s="27">
        <f>Official!U182</f>
        <v>53.211188533444862</v>
      </c>
      <c r="G46" s="27">
        <f>Official!U183</f>
        <v>27.913259779005561</v>
      </c>
      <c r="H46" s="27">
        <f>Official!U184</f>
        <v>41.638021169417897</v>
      </c>
      <c r="I46" s="27">
        <f t="shared" si="9"/>
        <v>72</v>
      </c>
      <c r="J46" s="27">
        <f>Official!X182</f>
        <v>55.786583682013486</v>
      </c>
      <c r="K46" s="27">
        <f t="shared" si="10"/>
        <v>219</v>
      </c>
      <c r="L46" s="27">
        <f>Official!X183</f>
        <v>37.351035622780351</v>
      </c>
      <c r="M46" s="27">
        <f t="shared" si="11"/>
        <v>19</v>
      </c>
      <c r="N46" s="27">
        <f>Official!X184</f>
        <v>56.86238069520617</v>
      </c>
      <c r="O46" s="27">
        <f t="shared" si="12"/>
        <v>189</v>
      </c>
      <c r="P46" s="27">
        <f>Official!X185</f>
        <v>16.853167585800072</v>
      </c>
      <c r="Q46" s="27">
        <f t="shared" si="13"/>
        <v>162</v>
      </c>
      <c r="R46" s="27">
        <f>Official!X186</f>
        <v>10.967522950307757</v>
      </c>
      <c r="S46" s="27">
        <f t="shared" si="14"/>
        <v>181</v>
      </c>
      <c r="T46" s="27">
        <f>Official!X187</f>
        <v>14.2182245259489</v>
      </c>
      <c r="U46" s="26" t="str">
        <f t="shared" si="6"/>
        <v>Paradoxxx Total</v>
      </c>
      <c r="V46" s="26">
        <f t="shared" si="7"/>
        <v>2</v>
      </c>
      <c r="W46" s="26">
        <f t="shared" si="8"/>
        <v>44</v>
      </c>
    </row>
    <row r="47" spans="1:23" ht="15" customHeight="1" x14ac:dyDescent="0.25">
      <c r="A47" s="27" t="str">
        <f>Official!B189</f>
        <v>Peaks of Baekdu</v>
      </c>
      <c r="B47" s="30">
        <v>2</v>
      </c>
      <c r="C47" s="27">
        <f>Official!F193</f>
        <v>40.579710144927539</v>
      </c>
      <c r="D47" s="27">
        <f>Official!F194</f>
        <v>48.550724637681157</v>
      </c>
      <c r="E47" s="27">
        <f>Official!F195</f>
        <v>10.869565217391305</v>
      </c>
      <c r="F47" s="27">
        <f>Official!C199</f>
        <v>54.711916275244796</v>
      </c>
      <c r="G47" s="27">
        <f>Official!C200</f>
        <v>74.884317666896237</v>
      </c>
      <c r="H47" s="27">
        <f>Official!C201</f>
        <v>33.729906700532901</v>
      </c>
      <c r="I47" s="27">
        <f t="shared" si="9"/>
        <v>28</v>
      </c>
      <c r="J47" s="27">
        <f>Official!F199</f>
        <v>60.491004787355948</v>
      </c>
      <c r="K47" s="27">
        <f t="shared" si="10"/>
        <v>32</v>
      </c>
      <c r="L47" s="27">
        <f>Official!F200</f>
        <v>60.086200695825724</v>
      </c>
      <c r="M47" s="27">
        <f t="shared" si="11"/>
        <v>226</v>
      </c>
      <c r="N47" s="27">
        <f>Official!F201</f>
        <v>29.422794516818332</v>
      </c>
      <c r="O47" s="27">
        <f t="shared" si="12"/>
        <v>216</v>
      </c>
      <c r="P47" s="27">
        <f>Official!F202</f>
        <v>21.285527438911224</v>
      </c>
      <c r="Q47" s="27">
        <f t="shared" si="13"/>
        <v>218</v>
      </c>
      <c r="R47" s="27">
        <f>Official!F203</f>
        <v>17.821532080911034</v>
      </c>
      <c r="S47" s="27">
        <f t="shared" si="14"/>
        <v>217</v>
      </c>
      <c r="T47" s="27">
        <f>Official!F204</f>
        <v>19.630087672544715</v>
      </c>
      <c r="U47" s="26" t="str">
        <f t="shared" si="6"/>
        <v>Peaks of Baekdu</v>
      </c>
      <c r="V47" s="26">
        <f t="shared" si="7"/>
        <v>2</v>
      </c>
      <c r="W47" s="26">
        <f t="shared" si="8"/>
        <v>45</v>
      </c>
    </row>
    <row r="48" spans="1:23" ht="15" customHeight="1" x14ac:dyDescent="0.25">
      <c r="A48" s="27" t="str">
        <f>Official!H189</f>
        <v>Sin Peaks of Baekdu</v>
      </c>
      <c r="B48" s="30">
        <v>2</v>
      </c>
      <c r="C48" s="27">
        <f>Official!L193</f>
        <v>33.885542168674696</v>
      </c>
      <c r="D48" s="27">
        <f>Official!L194</f>
        <v>37.575301204819276</v>
      </c>
      <c r="E48" s="27">
        <f>Official!L195</f>
        <v>28.539156626506024</v>
      </c>
      <c r="F48" s="27">
        <f>Official!I199</f>
        <v>49.237055787339422</v>
      </c>
      <c r="G48" s="27">
        <f>Official!I200</f>
        <v>61.080032795094823</v>
      </c>
      <c r="H48" s="27">
        <f>Official!I201</f>
        <v>50.4790423502346</v>
      </c>
      <c r="I48" s="27">
        <f t="shared" si="9"/>
        <v>154</v>
      </c>
      <c r="J48" s="27">
        <f>Official!L199</f>
        <v>49.379006718552411</v>
      </c>
      <c r="K48" s="27">
        <f t="shared" si="10"/>
        <v>78</v>
      </c>
      <c r="L48" s="27">
        <f>Official!L200</f>
        <v>55.921488503877697</v>
      </c>
      <c r="M48" s="27">
        <f t="shared" si="11"/>
        <v>132</v>
      </c>
      <c r="N48" s="27">
        <f>Official!L201</f>
        <v>44.699504777569885</v>
      </c>
      <c r="O48" s="27">
        <f t="shared" si="12"/>
        <v>41</v>
      </c>
      <c r="P48" s="27">
        <f>Official!L202</f>
        <v>7.8606199559998879</v>
      </c>
      <c r="Q48" s="27">
        <f t="shared" si="13"/>
        <v>62</v>
      </c>
      <c r="R48" s="27">
        <f>Official!L203</f>
        <v>5.6367059689220635</v>
      </c>
      <c r="S48" s="27">
        <f t="shared" si="14"/>
        <v>44</v>
      </c>
      <c r="T48" s="27">
        <f>Official!L204</f>
        <v>6.8396564340888242</v>
      </c>
      <c r="U48" s="26" t="str">
        <f t="shared" si="6"/>
        <v>Sin Peaks of Baekdu</v>
      </c>
      <c r="V48" s="26">
        <f t="shared" si="7"/>
        <v>2</v>
      </c>
      <c r="W48" s="26">
        <f t="shared" si="8"/>
        <v>46</v>
      </c>
    </row>
    <row r="49" spans="1:23" ht="15" customHeight="1" x14ac:dyDescent="0.25">
      <c r="A49" s="27" t="str">
        <f>Official!N189</f>
        <v>Peaks of Baekdu Total</v>
      </c>
      <c r="B49" s="30">
        <v>2</v>
      </c>
      <c r="C49" s="27">
        <f>Official!R193</f>
        <v>34.515688949522513</v>
      </c>
      <c r="D49" s="27">
        <f>Official!R194</f>
        <v>38.608458390177354</v>
      </c>
      <c r="E49" s="27">
        <f>Official!R195</f>
        <v>26.875852660300136</v>
      </c>
      <c r="F49" s="27">
        <f>Official!O199</f>
        <v>50.1964940936018</v>
      </c>
      <c r="G49" s="27">
        <f>Official!O200</f>
        <v>62.835469201397586</v>
      </c>
      <c r="H49" s="27">
        <f>Official!O201</f>
        <v>49.082785164069278</v>
      </c>
      <c r="I49" s="27">
        <f t="shared" si="9"/>
        <v>129</v>
      </c>
      <c r="J49" s="27">
        <f>Official!R199</f>
        <v>50.556854464766261</v>
      </c>
      <c r="K49" s="27">
        <f t="shared" si="10"/>
        <v>68</v>
      </c>
      <c r="L49" s="27">
        <f>Official!R200</f>
        <v>56.319487553897893</v>
      </c>
      <c r="M49" s="27">
        <f t="shared" si="11"/>
        <v>150</v>
      </c>
      <c r="N49" s="27">
        <f>Official!R201</f>
        <v>43.123657981335846</v>
      </c>
      <c r="O49" s="27">
        <f t="shared" si="12"/>
        <v>64</v>
      </c>
      <c r="P49" s="27">
        <f>Official!R202</f>
        <v>9.1002517164114138</v>
      </c>
      <c r="Q49" s="27">
        <f t="shared" si="13"/>
        <v>85</v>
      </c>
      <c r="R49" s="27">
        <f>Official!R203</f>
        <v>6.6155154521944359</v>
      </c>
      <c r="S49" s="27">
        <f t="shared" si="14"/>
        <v>68</v>
      </c>
      <c r="T49" s="27">
        <f>Official!R204</f>
        <v>7.9554894884058589</v>
      </c>
      <c r="U49" s="26" t="str">
        <f t="shared" si="6"/>
        <v>Peaks of Baekdu Total</v>
      </c>
      <c r="V49" s="26">
        <f t="shared" si="7"/>
        <v>2</v>
      </c>
      <c r="W49" s="26">
        <f t="shared" si="8"/>
        <v>47</v>
      </c>
    </row>
    <row r="50" spans="1:23" ht="15" customHeight="1" x14ac:dyDescent="0.25">
      <c r="A50" s="27" t="str">
        <f>Official!T189</f>
        <v>Polaris Rhapsody</v>
      </c>
      <c r="B50" s="30">
        <v>2</v>
      </c>
      <c r="C50" s="27">
        <f>Official!X193</f>
        <v>36.893203883495147</v>
      </c>
      <c r="D50" s="27">
        <f>Official!X194</f>
        <v>26.456310679611651</v>
      </c>
      <c r="E50" s="27">
        <f>Official!X195</f>
        <v>36.650485436893206</v>
      </c>
      <c r="F50" s="27">
        <f>Official!U199</f>
        <v>61.009361741956994</v>
      </c>
      <c r="G50" s="27">
        <f>Official!U200</f>
        <v>38.719706056143188</v>
      </c>
      <c r="H50" s="27">
        <f>Official!U201</f>
        <v>57.816836063879691</v>
      </c>
      <c r="I50" s="27">
        <f t="shared" si="9"/>
        <v>118</v>
      </c>
      <c r="J50" s="27">
        <f>Official!X199</f>
        <v>51.596262839038651</v>
      </c>
      <c r="K50" s="27">
        <f t="shared" si="10"/>
        <v>212</v>
      </c>
      <c r="L50" s="27">
        <f>Official!X200</f>
        <v>38.855172157093094</v>
      </c>
      <c r="M50" s="27">
        <f t="shared" si="11"/>
        <v>11</v>
      </c>
      <c r="N50" s="27">
        <f>Official!X201</f>
        <v>59.548565003868248</v>
      </c>
      <c r="O50" s="27">
        <f t="shared" si="12"/>
        <v>125</v>
      </c>
      <c r="P50" s="27">
        <f>Official!X202</f>
        <v>12.440940548741667</v>
      </c>
      <c r="Q50" s="27">
        <f t="shared" si="13"/>
        <v>150</v>
      </c>
      <c r="R50" s="27">
        <f>Official!X203</f>
        <v>10.438638233323976</v>
      </c>
      <c r="S50" s="27">
        <f t="shared" si="14"/>
        <v>138</v>
      </c>
      <c r="T50" s="27">
        <f>Official!X204</f>
        <v>11.483513615255953</v>
      </c>
      <c r="U50" s="26" t="str">
        <f t="shared" si="6"/>
        <v>Polaris Rhapsody</v>
      </c>
      <c r="V50" s="26">
        <f t="shared" si="7"/>
        <v>2</v>
      </c>
      <c r="W50" s="26">
        <f t="shared" si="8"/>
        <v>48</v>
      </c>
    </row>
    <row r="51" spans="1:23" ht="15" customHeight="1" x14ac:dyDescent="0.25">
      <c r="A51" s="27" t="str">
        <f>Official!B206</f>
        <v>Raid-Assault</v>
      </c>
      <c r="B51" s="30">
        <v>2</v>
      </c>
      <c r="C51" s="27">
        <f>Official!F210</f>
        <v>36.19047619047619</v>
      </c>
      <c r="D51" s="27">
        <f>Official!F211</f>
        <v>44.285714285714285</v>
      </c>
      <c r="E51" s="27">
        <f>Official!F212</f>
        <v>19.523809523809526</v>
      </c>
      <c r="F51" s="27">
        <f>Official!C216</f>
        <v>38.787046031960749</v>
      </c>
      <c r="G51" s="27">
        <f>Official!C217</f>
        <v>70.487875266849244</v>
      </c>
      <c r="H51" s="27">
        <f>Official!C218</f>
        <v>54.66389619966305</v>
      </c>
      <c r="I51" s="27">
        <f t="shared" si="9"/>
        <v>209</v>
      </c>
      <c r="J51" s="27">
        <f>Official!F216</f>
        <v>42.061574916148849</v>
      </c>
      <c r="K51" s="27">
        <f t="shared" si="10"/>
        <v>12</v>
      </c>
      <c r="L51" s="27">
        <f>Official!F217</f>
        <v>65.850414617444244</v>
      </c>
      <c r="M51" s="27">
        <f t="shared" si="11"/>
        <v>163</v>
      </c>
      <c r="N51" s="27">
        <f>Official!F218</f>
        <v>42.088010466406899</v>
      </c>
      <c r="O51" s="27">
        <f t="shared" si="12"/>
        <v>188</v>
      </c>
      <c r="P51" s="27">
        <f>Official!F219</f>
        <v>16.840951537852181</v>
      </c>
      <c r="Q51" s="27">
        <f t="shared" si="13"/>
        <v>194</v>
      </c>
      <c r="R51" s="27">
        <f>Official!F220</f>
        <v>13.726868083005936</v>
      </c>
      <c r="S51" s="27">
        <f t="shared" si="14"/>
        <v>190</v>
      </c>
      <c r="T51" s="27">
        <f>Official!F221</f>
        <v>15.363016566881205</v>
      </c>
      <c r="U51" s="26" t="str">
        <f t="shared" si="6"/>
        <v>Raid-Assault</v>
      </c>
      <c r="V51" s="26">
        <f t="shared" si="7"/>
        <v>2</v>
      </c>
      <c r="W51" s="26">
        <f t="shared" si="8"/>
        <v>49</v>
      </c>
    </row>
    <row r="52" spans="1:23" ht="15" customHeight="1" x14ac:dyDescent="0.25">
      <c r="A52" s="27" t="str">
        <f>Official!H206</f>
        <v>Raid-Assault II</v>
      </c>
      <c r="B52" s="30">
        <v>2</v>
      </c>
      <c r="C52" s="27">
        <f>Official!L210</f>
        <v>26.704545454545453</v>
      </c>
      <c r="D52" s="27">
        <f>Official!L211</f>
        <v>58.522727272727273</v>
      </c>
      <c r="E52" s="27">
        <f>Official!L212</f>
        <v>14.772727272727273</v>
      </c>
      <c r="F52" s="27">
        <f>Official!I216</f>
        <v>45.651302296177697</v>
      </c>
      <c r="G52" s="27">
        <f>Official!I217</f>
        <v>75.205076992503052</v>
      </c>
      <c r="H52" s="27">
        <f>Official!I218</f>
        <v>60.695222778418163</v>
      </c>
      <c r="I52" s="27">
        <f t="shared" si="9"/>
        <v>205</v>
      </c>
      <c r="J52" s="27">
        <f>Official!L216</f>
        <v>42.478039758879767</v>
      </c>
      <c r="K52" s="27">
        <f t="shared" si="10"/>
        <v>14</v>
      </c>
      <c r="L52" s="27">
        <f>Official!L217</f>
        <v>64.776887348162674</v>
      </c>
      <c r="M52" s="27">
        <f t="shared" si="11"/>
        <v>156</v>
      </c>
      <c r="N52" s="27">
        <f>Official!L218</f>
        <v>42.745072892957552</v>
      </c>
      <c r="O52" s="27">
        <f t="shared" si="12"/>
        <v>207</v>
      </c>
      <c r="P52" s="27">
        <f>Official!L219</f>
        <v>19.603505658392212</v>
      </c>
      <c r="Q52" s="27">
        <f t="shared" si="13"/>
        <v>181</v>
      </c>
      <c r="R52" s="27">
        <f>Official!L220</f>
        <v>12.797856322403822</v>
      </c>
      <c r="S52" s="27">
        <f t="shared" si="14"/>
        <v>193</v>
      </c>
      <c r="T52" s="27">
        <f>Official!L221</f>
        <v>16.554192226555589</v>
      </c>
      <c r="U52" s="26" t="str">
        <f t="shared" si="6"/>
        <v>Raid-Assault II</v>
      </c>
      <c r="V52" s="26">
        <f t="shared" si="7"/>
        <v>2</v>
      </c>
      <c r="W52" s="26">
        <f t="shared" si="8"/>
        <v>50</v>
      </c>
    </row>
    <row r="53" spans="1:23" ht="15" customHeight="1" x14ac:dyDescent="0.25">
      <c r="A53" s="27" t="str">
        <f>Official!N206</f>
        <v>Raid-Assault Total</v>
      </c>
      <c r="B53" s="30">
        <v>2</v>
      </c>
      <c r="C53" s="27">
        <f>Official!R210</f>
        <v>31.865284974093267</v>
      </c>
      <c r="D53" s="27">
        <f>Official!R211</f>
        <v>50.777202072538863</v>
      </c>
      <c r="E53" s="27">
        <f>Official!R212</f>
        <v>17.357512953367877</v>
      </c>
      <c r="F53" s="27">
        <f>Official!O216</f>
        <v>41.0424001386329</v>
      </c>
      <c r="G53" s="27">
        <f>Official!O217</f>
        <v>75.627390821435483</v>
      </c>
      <c r="H53" s="27">
        <f>Official!O218</f>
        <v>60.975609756097548</v>
      </c>
      <c r="I53" s="27">
        <f t="shared" si="9"/>
        <v>215</v>
      </c>
      <c r="J53" s="27">
        <f>Official!R216</f>
        <v>40.033395191267672</v>
      </c>
      <c r="K53" s="27">
        <f t="shared" si="10"/>
        <v>7</v>
      </c>
      <c r="L53" s="27">
        <f>Official!R217</f>
        <v>67.292495341401292</v>
      </c>
      <c r="M53" s="27">
        <f t="shared" si="11"/>
        <v>157</v>
      </c>
      <c r="N53" s="27">
        <f>Official!R218</f>
        <v>42.674109467331036</v>
      </c>
      <c r="O53" s="27">
        <f t="shared" si="12"/>
        <v>214</v>
      </c>
      <c r="P53" s="27">
        <f>Official!R219</f>
        <v>20.705865897241573</v>
      </c>
      <c r="Q53" s="27">
        <f t="shared" si="13"/>
        <v>201</v>
      </c>
      <c r="R53" s="27">
        <f>Official!R220</f>
        <v>15.033833154629601</v>
      </c>
      <c r="S53" s="27">
        <f t="shared" si="14"/>
        <v>210</v>
      </c>
      <c r="T53" s="27">
        <f>Official!R221</f>
        <v>18.093493607866222</v>
      </c>
      <c r="U53" s="26" t="str">
        <f t="shared" si="6"/>
        <v>Raid-Assault Total</v>
      </c>
      <c r="V53" s="26">
        <f t="shared" si="7"/>
        <v>2</v>
      </c>
      <c r="W53" s="26">
        <f t="shared" si="8"/>
        <v>51</v>
      </c>
    </row>
    <row r="54" spans="1:23" ht="15" customHeight="1" x14ac:dyDescent="0.25">
      <c r="A54" s="27" t="str">
        <f>Official!T206</f>
        <v>Ride of Valkyries</v>
      </c>
      <c r="B54" s="30">
        <v>2</v>
      </c>
      <c r="C54" s="27">
        <f>Official!X210</f>
        <v>33.934426229508198</v>
      </c>
      <c r="D54" s="27">
        <f>Official!X211</f>
        <v>39.83606557377049</v>
      </c>
      <c r="E54" s="27">
        <f>Official!X212</f>
        <v>26.229508196721312</v>
      </c>
      <c r="F54" s="27">
        <f>Official!U216</f>
        <v>46.716455999943449</v>
      </c>
      <c r="G54" s="27">
        <f>Official!U217</f>
        <v>69.482631716788802</v>
      </c>
      <c r="H54" s="27">
        <f>Official!U218</f>
        <v>50.720707066654079</v>
      </c>
      <c r="I54" s="27">
        <f t="shared" si="9"/>
        <v>171</v>
      </c>
      <c r="J54" s="27">
        <f>Official!X216</f>
        <v>47.997874466644689</v>
      </c>
      <c r="K54" s="27">
        <f t="shared" si="10"/>
        <v>25</v>
      </c>
      <c r="L54" s="27">
        <f>Official!X217</f>
        <v>61.383087858422677</v>
      </c>
      <c r="M54" s="27">
        <f t="shared" si="11"/>
        <v>177</v>
      </c>
      <c r="N54" s="27">
        <f>Official!X218</f>
        <v>40.619037674932642</v>
      </c>
      <c r="O54" s="27">
        <f t="shared" si="12"/>
        <v>157</v>
      </c>
      <c r="P54" s="27">
        <f>Official!X219</f>
        <v>13.979878727804785</v>
      </c>
      <c r="Q54" s="27">
        <f t="shared" si="13"/>
        <v>151</v>
      </c>
      <c r="R54" s="27">
        <f>Official!X220</f>
        <v>10.525817070142731</v>
      </c>
      <c r="S54" s="27">
        <f t="shared" si="14"/>
        <v>156</v>
      </c>
      <c r="T54" s="27">
        <f>Official!X221</f>
        <v>12.373961254146483</v>
      </c>
      <c r="U54" s="26" t="str">
        <f t="shared" si="6"/>
        <v>Ride of Valkyries</v>
      </c>
      <c r="V54" s="26">
        <f t="shared" si="7"/>
        <v>2</v>
      </c>
      <c r="W54" s="26">
        <f t="shared" si="8"/>
        <v>52</v>
      </c>
    </row>
    <row r="55" spans="1:23" ht="15" customHeight="1" x14ac:dyDescent="0.25">
      <c r="A55" s="27" t="str">
        <f>Official!B223</f>
        <v>Showdown</v>
      </c>
      <c r="B55" s="30">
        <v>2</v>
      </c>
      <c r="C55" s="27">
        <f>Official!F227</f>
        <v>29.545454545454547</v>
      </c>
      <c r="D55" s="27">
        <f>Official!F228</f>
        <v>51.623376623376629</v>
      </c>
      <c r="E55" s="27">
        <f>Official!F229</f>
        <v>18.831168831168831</v>
      </c>
      <c r="F55" s="27">
        <f>Official!C233</f>
        <v>47.415902750163262</v>
      </c>
      <c r="G55" s="27">
        <f>Official!C234</f>
        <v>63.961096659596173</v>
      </c>
      <c r="H55" s="27">
        <f>Official!C235</f>
        <v>37.794289016587399</v>
      </c>
      <c r="I55" s="27">
        <f t="shared" si="9"/>
        <v>85</v>
      </c>
      <c r="J55" s="27">
        <f>Official!F233</f>
        <v>54.810806866787928</v>
      </c>
      <c r="K55" s="27">
        <f t="shared" si="10"/>
        <v>50</v>
      </c>
      <c r="L55" s="27">
        <f>Official!F234</f>
        <v>58.272596954716455</v>
      </c>
      <c r="M55" s="27">
        <f t="shared" si="11"/>
        <v>206</v>
      </c>
      <c r="N55" s="27">
        <f>Official!F235</f>
        <v>36.91659617849561</v>
      </c>
      <c r="O55" s="27">
        <f t="shared" si="12"/>
        <v>144</v>
      </c>
      <c r="P55" s="27">
        <f>Official!F236</f>
        <v>13.239508282897068</v>
      </c>
      <c r="Q55" s="27">
        <f t="shared" si="13"/>
        <v>168</v>
      </c>
      <c r="R55" s="27">
        <f>Official!F237</f>
        <v>11.462006339233842</v>
      </c>
      <c r="S55" s="27">
        <f t="shared" si="14"/>
        <v>157</v>
      </c>
      <c r="T55" s="27">
        <f>Official!F238</f>
        <v>12.38269294001787</v>
      </c>
      <c r="U55" s="26" t="str">
        <f t="shared" si="6"/>
        <v>Showdown</v>
      </c>
      <c r="V55" s="26">
        <f t="shared" si="7"/>
        <v>2</v>
      </c>
      <c r="W55" s="26">
        <f t="shared" si="8"/>
        <v>53</v>
      </c>
    </row>
    <row r="56" spans="1:23" ht="15" customHeight="1" x14ac:dyDescent="0.25">
      <c r="A56" s="27" t="str">
        <f>Official!B240</f>
        <v>Alchemist</v>
      </c>
      <c r="B56" s="30">
        <v>3</v>
      </c>
      <c r="C56" s="27">
        <f>Official!F244</f>
        <v>35.849056603773583</v>
      </c>
      <c r="D56" s="27">
        <f>Official!F245</f>
        <v>35.849056603773583</v>
      </c>
      <c r="E56" s="27">
        <f>Official!F246</f>
        <v>28.30188679245283</v>
      </c>
      <c r="F56" s="27">
        <f>Official!C250</f>
        <v>53.571428571428569</v>
      </c>
      <c r="G56" s="27">
        <f>Official!C251</f>
        <v>67.303962843816819</v>
      </c>
      <c r="H56" s="27">
        <f>Official!C252</f>
        <v>55.16226180316724</v>
      </c>
      <c r="I56" s="27">
        <f t="shared" ref="I56:I119" si="15">RANK(J56,J:J)</f>
        <v>156</v>
      </c>
      <c r="J56" s="27">
        <f>Official!F250</f>
        <v>49.204583384130665</v>
      </c>
      <c r="K56" s="27">
        <f t="shared" ref="K56:K119" si="16">RANK(L56,L:L)</f>
        <v>64</v>
      </c>
      <c r="L56" s="27">
        <f>Official!F251</f>
        <v>56.866267136194125</v>
      </c>
      <c r="M56" s="27">
        <f t="shared" ref="M56:M119" si="17">RANK(N56,N:N)</f>
        <v>141</v>
      </c>
      <c r="N56" s="27">
        <f>Official!F252</f>
        <v>43.92914947967521</v>
      </c>
      <c r="O56" s="27">
        <f t="shared" ref="O56:O119" si="18">RANK(P56,P:P, 1)</f>
        <v>136</v>
      </c>
      <c r="P56" s="27">
        <f>Official!F253</f>
        <v>13.015974398128034</v>
      </c>
      <c r="Q56" s="27">
        <f t="shared" ref="Q56:Q119" si="19">RANK(R56,R:R, 1)</f>
        <v>79</v>
      </c>
      <c r="R56" s="27">
        <f>Official!F254</f>
        <v>6.5051340500603159</v>
      </c>
      <c r="S56" s="27">
        <f t="shared" ref="S56:S119" si="20">RANK(T56,T:T, 1)</f>
        <v>121</v>
      </c>
      <c r="T56" s="27">
        <f>Official!F255</f>
        <v>10.289129179429583</v>
      </c>
      <c r="U56" s="26" t="str">
        <f t="shared" ref="U56:U82" si="21">A56</f>
        <v>Alchemist</v>
      </c>
      <c r="V56" s="26">
        <f t="shared" ref="V56:V82" si="22">B56</f>
        <v>3</v>
      </c>
      <c r="W56" s="26">
        <f t="shared" si="8"/>
        <v>54</v>
      </c>
    </row>
    <row r="57" spans="1:23" ht="15" customHeight="1" x14ac:dyDescent="0.25">
      <c r="A57" s="27" t="str">
        <f>Official!H240</f>
        <v>Athena</v>
      </c>
      <c r="B57" s="30">
        <v>3</v>
      </c>
      <c r="C57" s="27">
        <f>Official!L244</f>
        <v>35.737179487179489</v>
      </c>
      <c r="D57" s="27">
        <f>Official!L245</f>
        <v>33.493589743589745</v>
      </c>
      <c r="E57" s="27">
        <f>Official!L246</f>
        <v>30.76923076923077</v>
      </c>
      <c r="F57" s="27">
        <f>Official!I250</f>
        <v>59.183409586181519</v>
      </c>
      <c r="G57" s="27">
        <f>Official!I251</f>
        <v>55.28052679764594</v>
      </c>
      <c r="H57" s="27">
        <f>Official!I252</f>
        <v>44.777950350444776</v>
      </c>
      <c r="I57" s="27">
        <f t="shared" si="15"/>
        <v>55</v>
      </c>
      <c r="J57" s="27">
        <f>Official!L250</f>
        <v>57.202729617868371</v>
      </c>
      <c r="K57" s="27">
        <f t="shared" si="16"/>
        <v>163</v>
      </c>
      <c r="L57" s="27">
        <f>Official!L251</f>
        <v>48.048558605732211</v>
      </c>
      <c r="M57" s="27">
        <f t="shared" si="17"/>
        <v>131</v>
      </c>
      <c r="N57" s="27">
        <f>Official!L252</f>
        <v>44.748711776399418</v>
      </c>
      <c r="O57" s="27">
        <f t="shared" si="18"/>
        <v>52</v>
      </c>
      <c r="P57" s="27">
        <f>Official!L253</f>
        <v>8.351310598661966</v>
      </c>
      <c r="Q57" s="27">
        <f t="shared" si="19"/>
        <v>77</v>
      </c>
      <c r="R57" s="27">
        <f>Official!L254</f>
        <v>6.4522657055760737</v>
      </c>
      <c r="S57" s="27">
        <f t="shared" si="20"/>
        <v>56</v>
      </c>
      <c r="T57" s="27">
        <f>Official!L255</f>
        <v>7.4624433482163468</v>
      </c>
      <c r="U57" s="26" t="str">
        <f t="shared" si="21"/>
        <v>Athena</v>
      </c>
      <c r="V57" s="26">
        <f t="shared" si="22"/>
        <v>3</v>
      </c>
      <c r="W57" s="26">
        <f t="shared" si="8"/>
        <v>55</v>
      </c>
    </row>
    <row r="58" spans="1:23" ht="15" customHeight="1" x14ac:dyDescent="0.25">
      <c r="A58" s="27" t="str">
        <f>Official!N240</f>
        <v>Athena Total</v>
      </c>
      <c r="B58" s="30">
        <v>3</v>
      </c>
      <c r="C58" s="27">
        <f>Official!R244</f>
        <v>35.87896253602306</v>
      </c>
      <c r="D58" s="27">
        <f>Official!R245</f>
        <v>32.708933717579249</v>
      </c>
      <c r="E58" s="27">
        <f>Official!R246</f>
        <v>31.412103746397698</v>
      </c>
      <c r="F58" s="27">
        <f>Official!O250</f>
        <v>59.279698887260068</v>
      </c>
      <c r="G58" s="27">
        <f>Official!O251</f>
        <v>54.17572106667614</v>
      </c>
      <c r="H58" s="27">
        <f>Official!O252</f>
        <v>46.861485064155502</v>
      </c>
      <c r="I58" s="27">
        <f t="shared" si="15"/>
        <v>68</v>
      </c>
      <c r="J58" s="27">
        <f>Official!R250</f>
        <v>56.209106911552283</v>
      </c>
      <c r="K58" s="27">
        <f t="shared" si="16"/>
        <v>169</v>
      </c>
      <c r="L58" s="27">
        <f>Official!R251</f>
        <v>47.448011089708032</v>
      </c>
      <c r="M58" s="27">
        <f t="shared" si="17"/>
        <v>105</v>
      </c>
      <c r="N58" s="27">
        <f>Official!R252</f>
        <v>46.342881998739685</v>
      </c>
      <c r="O58" s="27">
        <f t="shared" si="18"/>
        <v>37</v>
      </c>
      <c r="P58" s="27">
        <f>Official!R253</f>
        <v>7.5299314029882654</v>
      </c>
      <c r="Q58" s="27">
        <f t="shared" si="19"/>
        <v>56</v>
      </c>
      <c r="R58" s="27">
        <f>Official!R254</f>
        <v>5.4055604756806561</v>
      </c>
      <c r="S58" s="27">
        <f t="shared" si="20"/>
        <v>41</v>
      </c>
      <c r="T58" s="27">
        <f>Official!R255</f>
        <v>6.5543859739089863</v>
      </c>
      <c r="U58" s="26" t="str">
        <f t="shared" si="21"/>
        <v>Athena Total</v>
      </c>
      <c r="V58" s="26">
        <f t="shared" si="22"/>
        <v>3</v>
      </c>
      <c r="W58" s="26">
        <f t="shared" si="8"/>
        <v>56</v>
      </c>
    </row>
    <row r="59" spans="1:23" ht="15" customHeight="1" x14ac:dyDescent="0.25">
      <c r="A59" s="27" t="str">
        <f>Official!T240</f>
        <v>Aztec</v>
      </c>
      <c r="B59" s="30">
        <v>3</v>
      </c>
      <c r="C59" s="27">
        <f>Official!X244</f>
        <v>20.941558441558442</v>
      </c>
      <c r="D59" s="27">
        <f>Official!X245</f>
        <v>43.019480519480517</v>
      </c>
      <c r="E59" s="27">
        <f>Official!X246</f>
        <v>36.038961038961034</v>
      </c>
      <c r="F59" s="27">
        <f>Official!U250</f>
        <v>32.483085673629503</v>
      </c>
      <c r="G59" s="27">
        <f>Official!U251</f>
        <v>52.167040862016066</v>
      </c>
      <c r="H59" s="27">
        <f>Official!U252</f>
        <v>68.817961494102434</v>
      </c>
      <c r="I59" s="27">
        <f t="shared" si="15"/>
        <v>226</v>
      </c>
      <c r="J59" s="27">
        <f>Official!X250</f>
        <v>31.832562089763535</v>
      </c>
      <c r="K59" s="27">
        <f t="shared" si="16"/>
        <v>33</v>
      </c>
      <c r="L59" s="27">
        <f>Official!X251</f>
        <v>59.841977594193281</v>
      </c>
      <c r="M59" s="27">
        <f t="shared" si="17"/>
        <v>12</v>
      </c>
      <c r="N59" s="27">
        <f>Official!X252</f>
        <v>58.325460316043184</v>
      </c>
      <c r="O59" s="27">
        <f t="shared" si="18"/>
        <v>193</v>
      </c>
      <c r="P59" s="27">
        <f>Official!X253</f>
        <v>18.24354719357742</v>
      </c>
      <c r="Q59" s="27">
        <f t="shared" si="19"/>
        <v>205</v>
      </c>
      <c r="R59" s="27">
        <f>Official!X254</f>
        <v>15.751723916145012</v>
      </c>
      <c r="S59" s="27">
        <f t="shared" si="20"/>
        <v>199</v>
      </c>
      <c r="T59" s="27">
        <f>Official!X255</f>
        <v>17.043236496257705</v>
      </c>
      <c r="U59" s="26" t="str">
        <f t="shared" si="21"/>
        <v>Aztec</v>
      </c>
      <c r="V59" s="26">
        <f t="shared" si="22"/>
        <v>3</v>
      </c>
      <c r="W59" s="26">
        <f t="shared" si="8"/>
        <v>57</v>
      </c>
    </row>
    <row r="60" spans="1:23" ht="15" customHeight="1" x14ac:dyDescent="0.25">
      <c r="A60" s="27" t="str">
        <f>Official!B257</f>
        <v>Neo Aztec</v>
      </c>
      <c r="B60" s="30">
        <v>3</v>
      </c>
      <c r="C60" s="27">
        <f>Official!F261</f>
        <v>12.637362637362637</v>
      </c>
      <c r="D60" s="27">
        <f>Official!F262</f>
        <v>45.604395604395606</v>
      </c>
      <c r="E60" s="27">
        <f>Official!F263</f>
        <v>41.758241758241759</v>
      </c>
      <c r="F60" s="27">
        <f>Official!C267</f>
        <v>37.929928905520086</v>
      </c>
      <c r="G60" s="27">
        <f>Official!C268</f>
        <v>53.206971600819621</v>
      </c>
      <c r="H60" s="27">
        <f>Official!C269</f>
        <v>62.974483775164835</v>
      </c>
      <c r="I60" s="27">
        <f t="shared" si="15"/>
        <v>220</v>
      </c>
      <c r="J60" s="27">
        <f>Official!F267</f>
        <v>37.477722565177629</v>
      </c>
      <c r="K60" s="27">
        <f t="shared" si="16"/>
        <v>56</v>
      </c>
      <c r="L60" s="27">
        <f>Official!F268</f>
        <v>57.638521347649771</v>
      </c>
      <c r="M60" s="27">
        <f t="shared" si="17"/>
        <v>31</v>
      </c>
      <c r="N60" s="27">
        <f>Official!F269</f>
        <v>54.883756087172607</v>
      </c>
      <c r="O60" s="27">
        <f t="shared" si="18"/>
        <v>128</v>
      </c>
      <c r="P60" s="27">
        <f>Official!F270</f>
        <v>12.733980373517911</v>
      </c>
      <c r="Q60" s="27">
        <f t="shared" si="19"/>
        <v>159</v>
      </c>
      <c r="R60" s="27">
        <f>Official!F271</f>
        <v>10.931731657248047</v>
      </c>
      <c r="S60" s="27">
        <f t="shared" si="20"/>
        <v>145</v>
      </c>
      <c r="T60" s="27">
        <f>Official!F272</f>
        <v>11.867118714734813</v>
      </c>
      <c r="U60" s="26" t="str">
        <f t="shared" si="21"/>
        <v>Neo Aztec</v>
      </c>
      <c r="V60" s="26">
        <f t="shared" si="22"/>
        <v>3</v>
      </c>
      <c r="W60" s="26">
        <f t="shared" si="8"/>
        <v>58</v>
      </c>
    </row>
    <row r="61" spans="1:23" ht="15" customHeight="1" x14ac:dyDescent="0.25">
      <c r="A61" s="27" t="str">
        <f>Official!H257</f>
        <v>Aztec Total</v>
      </c>
      <c r="B61" s="30">
        <v>3</v>
      </c>
      <c r="C61" s="27">
        <f>Official!L261</f>
        <v>19.047619047619047</v>
      </c>
      <c r="D61" s="27">
        <f>Official!L262</f>
        <v>43.609022556390975</v>
      </c>
      <c r="E61" s="27">
        <f>Official!L263</f>
        <v>37.343358395989974</v>
      </c>
      <c r="F61" s="27">
        <f>Official!I267</f>
        <v>33.341200071047083</v>
      </c>
      <c r="G61" s="27">
        <f>Official!I268</f>
        <v>52.539947646613932</v>
      </c>
      <c r="H61" s="27">
        <f>Official!I269</f>
        <v>68.871244848161851</v>
      </c>
      <c r="I61" s="27">
        <f t="shared" si="15"/>
        <v>225</v>
      </c>
      <c r="J61" s="27">
        <f>Official!L267</f>
        <v>32.234977611442616</v>
      </c>
      <c r="K61" s="27">
        <f t="shared" si="16"/>
        <v>37</v>
      </c>
      <c r="L61" s="27">
        <f>Official!L268</f>
        <v>59.599373787783421</v>
      </c>
      <c r="M61" s="27">
        <f t="shared" si="17"/>
        <v>13</v>
      </c>
      <c r="N61" s="27">
        <f>Official!L269</f>
        <v>58.165648600773963</v>
      </c>
      <c r="O61" s="27">
        <f t="shared" si="18"/>
        <v>192</v>
      </c>
      <c r="P61" s="27">
        <f>Official!L270</f>
        <v>17.889813180127071</v>
      </c>
      <c r="Q61" s="27">
        <f t="shared" si="19"/>
        <v>203</v>
      </c>
      <c r="R61" s="27">
        <f>Official!L271</f>
        <v>15.401652746618629</v>
      </c>
      <c r="S61" s="27">
        <f t="shared" si="20"/>
        <v>195</v>
      </c>
      <c r="T61" s="27">
        <f>Official!L272</f>
        <v>16.692158682256668</v>
      </c>
      <c r="U61" s="26" t="str">
        <f t="shared" si="21"/>
        <v>Aztec Total</v>
      </c>
      <c r="V61" s="26">
        <f t="shared" si="22"/>
        <v>3</v>
      </c>
      <c r="W61" s="26">
        <f t="shared" si="8"/>
        <v>59</v>
      </c>
    </row>
    <row r="62" spans="1:23" ht="15" customHeight="1" x14ac:dyDescent="0.25">
      <c r="A62" s="27" t="str">
        <f>Official!N257</f>
        <v>Great Barrier Reef</v>
      </c>
      <c r="B62" s="30">
        <v>3</v>
      </c>
      <c r="C62" s="27">
        <f>Official!R261</f>
        <v>37.579617834394909</v>
      </c>
      <c r="D62" s="27">
        <f>Official!R262</f>
        <v>32.484076433121018</v>
      </c>
      <c r="E62" s="27">
        <f>Official!R263</f>
        <v>29.936305732484076</v>
      </c>
      <c r="F62" s="27">
        <f>Official!O267</f>
        <v>53.58846302001546</v>
      </c>
      <c r="G62" s="27">
        <f>Official!O268</f>
        <v>40.059699167335218</v>
      </c>
      <c r="H62" s="27">
        <f>Official!O269</f>
        <v>38.472380006854124</v>
      </c>
      <c r="I62" s="27">
        <f t="shared" si="15"/>
        <v>52</v>
      </c>
      <c r="J62" s="27">
        <f>Official!R267</f>
        <v>57.558041506580665</v>
      </c>
      <c r="K62" s="27">
        <f t="shared" si="16"/>
        <v>195</v>
      </c>
      <c r="L62" s="27">
        <f>Official!R268</f>
        <v>43.235618073659879</v>
      </c>
      <c r="M62" s="27">
        <f t="shared" si="17"/>
        <v>68</v>
      </c>
      <c r="N62" s="27">
        <f>Official!R269</f>
        <v>49.206340419759456</v>
      </c>
      <c r="O62" s="27">
        <f t="shared" si="18"/>
        <v>102</v>
      </c>
      <c r="P62" s="27">
        <f>Official!R270</f>
        <v>11.05831520160895</v>
      </c>
      <c r="Q62" s="27">
        <f t="shared" si="19"/>
        <v>98</v>
      </c>
      <c r="R62" s="27">
        <f>Official!R271</f>
        <v>7.1941208562930257</v>
      </c>
      <c r="S62" s="27">
        <f t="shared" si="20"/>
        <v>99</v>
      </c>
      <c r="T62" s="27">
        <f>Official!R272</f>
        <v>9.3284969312608421</v>
      </c>
      <c r="U62" s="26" t="str">
        <f t="shared" si="21"/>
        <v>Great Barrier Reef</v>
      </c>
      <c r="V62" s="26">
        <f t="shared" si="22"/>
        <v>3</v>
      </c>
      <c r="W62" s="26">
        <f t="shared" si="8"/>
        <v>60</v>
      </c>
    </row>
    <row r="63" spans="1:23" ht="15" customHeight="1" x14ac:dyDescent="0.25">
      <c r="A63" s="27" t="str">
        <f>Official!T257</f>
        <v>El Nino Total</v>
      </c>
      <c r="B63" s="30">
        <v>3</v>
      </c>
      <c r="C63" s="27">
        <f>Official!X261</f>
        <v>36.71875</v>
      </c>
      <c r="D63" s="27">
        <f>Official!X262</f>
        <v>33.072916666666671</v>
      </c>
      <c r="E63" s="27">
        <f>Official!X263</f>
        <v>30.208333333333332</v>
      </c>
      <c r="F63" s="27">
        <f>Official!U267</f>
        <v>54.37789800128315</v>
      </c>
      <c r="G63" s="27">
        <f>Official!U268</f>
        <v>46.695200740923227</v>
      </c>
      <c r="H63" s="27">
        <f>Official!U269</f>
        <v>38.061218484158935</v>
      </c>
      <c r="I63" s="27">
        <f t="shared" si="15"/>
        <v>48</v>
      </c>
      <c r="J63" s="27">
        <f>Official!X267</f>
        <v>58.158339758562107</v>
      </c>
      <c r="K63" s="27">
        <f t="shared" si="16"/>
        <v>181</v>
      </c>
      <c r="L63" s="27">
        <f>Official!X268</f>
        <v>46.158651369820035</v>
      </c>
      <c r="M63" s="27">
        <f t="shared" si="17"/>
        <v>112</v>
      </c>
      <c r="N63" s="27">
        <f>Official!X269</f>
        <v>45.683008871617858</v>
      </c>
      <c r="O63" s="27">
        <f t="shared" si="18"/>
        <v>71</v>
      </c>
      <c r="P63" s="27">
        <f>Official!X270</f>
        <v>9.2903765568307737</v>
      </c>
      <c r="Q63" s="27">
        <f t="shared" si="19"/>
        <v>95</v>
      </c>
      <c r="R63" s="27">
        <f>Official!X271</f>
        <v>7.0693309201525869</v>
      </c>
      <c r="S63" s="27">
        <f t="shared" si="20"/>
        <v>74</v>
      </c>
      <c r="T63" s="27">
        <f>Official!X272</f>
        <v>8.2548935858173316</v>
      </c>
      <c r="U63" s="26" t="str">
        <f t="shared" si="21"/>
        <v>El Nino Total</v>
      </c>
      <c r="V63" s="26">
        <f t="shared" si="22"/>
        <v>3</v>
      </c>
      <c r="W63" s="26">
        <f t="shared" si="8"/>
        <v>61</v>
      </c>
    </row>
    <row r="64" spans="1:23" ht="15" customHeight="1" x14ac:dyDescent="0.25">
      <c r="A64" s="27" t="str">
        <f>Official!B274</f>
        <v>Longinus</v>
      </c>
      <c r="B64" s="30">
        <v>3</v>
      </c>
      <c r="C64" s="27">
        <f>Official!F278</f>
        <v>30.654761904761905</v>
      </c>
      <c r="D64" s="27">
        <f>Official!F279</f>
        <v>35.714285714285715</v>
      </c>
      <c r="E64" s="27">
        <f>Official!F280</f>
        <v>33.630952380952387</v>
      </c>
      <c r="F64" s="27">
        <f>Official!C284</f>
        <v>63.130464288112442</v>
      </c>
      <c r="G64" s="27">
        <f>Official!C285</f>
        <v>52.718747391092528</v>
      </c>
      <c r="H64" s="27">
        <f>Official!C286</f>
        <v>55.995686380202727</v>
      </c>
      <c r="I64" s="27">
        <f t="shared" si="15"/>
        <v>93</v>
      </c>
      <c r="J64" s="27">
        <f>Official!F284</f>
        <v>53.567388953954861</v>
      </c>
      <c r="K64" s="27">
        <f t="shared" si="16"/>
        <v>191</v>
      </c>
      <c r="L64" s="27">
        <f>Official!F285</f>
        <v>44.794141551490043</v>
      </c>
      <c r="M64" s="27">
        <f t="shared" si="17"/>
        <v>52</v>
      </c>
      <c r="N64" s="27">
        <f>Official!F286</f>
        <v>51.638469494555096</v>
      </c>
      <c r="O64" s="27">
        <f t="shared" si="18"/>
        <v>87</v>
      </c>
      <c r="P64" s="27">
        <f>Official!F287</f>
        <v>10.386263403354382</v>
      </c>
      <c r="Q64" s="27">
        <f t="shared" si="19"/>
        <v>46</v>
      </c>
      <c r="R64" s="27">
        <f>Official!F288</f>
        <v>4.6104125856212308</v>
      </c>
      <c r="S64" s="27">
        <f t="shared" si="20"/>
        <v>70</v>
      </c>
      <c r="T64" s="27">
        <f>Official!F289</f>
        <v>8.0352464708157267</v>
      </c>
      <c r="U64" s="26" t="str">
        <f t="shared" si="21"/>
        <v>Longinus</v>
      </c>
      <c r="V64" s="26">
        <f t="shared" si="22"/>
        <v>3</v>
      </c>
      <c r="W64" s="26">
        <f t="shared" si="8"/>
        <v>62</v>
      </c>
    </row>
    <row r="65" spans="1:23" ht="15" customHeight="1" x14ac:dyDescent="0.25">
      <c r="A65" s="27" t="str">
        <f>Official!H274</f>
        <v>Longinus II</v>
      </c>
      <c r="B65" s="30">
        <v>3</v>
      </c>
      <c r="C65" s="27">
        <f>Official!L278</f>
        <v>38.365650969529085</v>
      </c>
      <c r="D65" s="27">
        <f>Official!L279</f>
        <v>36.84210526315789</v>
      </c>
      <c r="E65" s="27">
        <f>Official!L280</f>
        <v>24.792243767313018</v>
      </c>
      <c r="F65" s="27">
        <f>Official!I284</f>
        <v>59.10241615120816</v>
      </c>
      <c r="G65" s="27">
        <f>Official!I285</f>
        <v>57.722074190796107</v>
      </c>
      <c r="H65" s="27">
        <f>Official!I286</f>
        <v>53.070794814539425</v>
      </c>
      <c r="I65" s="27">
        <f t="shared" si="15"/>
        <v>100</v>
      </c>
      <c r="J65" s="27">
        <f>Official!L284</f>
        <v>53.015810668334368</v>
      </c>
      <c r="K65" s="27">
        <f t="shared" si="16"/>
        <v>153</v>
      </c>
      <c r="L65" s="27">
        <f>Official!L285</f>
        <v>49.309829019793973</v>
      </c>
      <c r="M65" s="27">
        <f t="shared" si="17"/>
        <v>91</v>
      </c>
      <c r="N65" s="27">
        <f>Official!L286</f>
        <v>47.674360311871659</v>
      </c>
      <c r="O65" s="27">
        <f t="shared" si="18"/>
        <v>57</v>
      </c>
      <c r="P65" s="27">
        <f>Official!L287</f>
        <v>8.7153367803813744</v>
      </c>
      <c r="Q65" s="27">
        <f t="shared" si="19"/>
        <v>19</v>
      </c>
      <c r="R65" s="27">
        <f>Official!L288</f>
        <v>2.7367909975147553</v>
      </c>
      <c r="S65" s="27">
        <f t="shared" si="20"/>
        <v>39</v>
      </c>
      <c r="T65" s="27">
        <f>Official!L289</f>
        <v>6.459377685177814</v>
      </c>
      <c r="U65" s="26" t="str">
        <f t="shared" si="21"/>
        <v>Longinus II</v>
      </c>
      <c r="V65" s="26">
        <f t="shared" si="22"/>
        <v>3</v>
      </c>
      <c r="W65" s="26">
        <f t="shared" si="8"/>
        <v>63</v>
      </c>
    </row>
    <row r="66" spans="1:23" ht="15" customHeight="1" x14ac:dyDescent="0.25">
      <c r="A66" s="27" t="str">
        <f>Official!N274</f>
        <v>Longinus Total</v>
      </c>
      <c r="B66" s="30">
        <v>3</v>
      </c>
      <c r="C66" s="27">
        <f>Official!R278</f>
        <v>35.916824196597354</v>
      </c>
      <c r="D66" s="27">
        <f>Official!R279</f>
        <v>36.483931947069941</v>
      </c>
      <c r="E66" s="27">
        <f>Official!R280</f>
        <v>27.599243856332706</v>
      </c>
      <c r="F66" s="27">
        <f>Official!O284</f>
        <v>60.662200994092174</v>
      </c>
      <c r="G66" s="27">
        <f>Official!O285</f>
        <v>56.20792776809887</v>
      </c>
      <c r="H66" s="27">
        <f>Official!O286</f>
        <v>54.469270926230344</v>
      </c>
      <c r="I66" s="27">
        <f t="shared" si="15"/>
        <v>97</v>
      </c>
      <c r="J66" s="27">
        <f>Official!R284</f>
        <v>53.096465033930912</v>
      </c>
      <c r="K66" s="27">
        <f t="shared" si="16"/>
        <v>167</v>
      </c>
      <c r="L66" s="27">
        <f>Official!R285</f>
        <v>47.772863387003348</v>
      </c>
      <c r="M66" s="27">
        <f t="shared" si="17"/>
        <v>70</v>
      </c>
      <c r="N66" s="27">
        <f>Official!R286</f>
        <v>49.130671579065734</v>
      </c>
      <c r="O66" s="27">
        <f t="shared" si="18"/>
        <v>70</v>
      </c>
      <c r="P66" s="27">
        <f>Official!R287</f>
        <v>9.2788813933685184</v>
      </c>
      <c r="Q66" s="27">
        <f t="shared" si="19"/>
        <v>21</v>
      </c>
      <c r="R66" s="27">
        <f>Official!R288</f>
        <v>2.7662217104519145</v>
      </c>
      <c r="S66" s="27">
        <f t="shared" si="20"/>
        <v>45</v>
      </c>
      <c r="T66" s="27">
        <f>Official!R289</f>
        <v>6.8465181831196507</v>
      </c>
      <c r="U66" s="26" t="str">
        <f t="shared" si="21"/>
        <v>Longinus Total</v>
      </c>
      <c r="V66" s="26">
        <f t="shared" si="22"/>
        <v>3</v>
      </c>
      <c r="W66" s="26">
        <f t="shared" si="8"/>
        <v>64</v>
      </c>
    </row>
    <row r="67" spans="1:23" ht="15" customHeight="1" x14ac:dyDescent="0.25">
      <c r="A67" s="27" t="str">
        <f>Official!T274</f>
        <v>Medusa</v>
      </c>
      <c r="B67" s="30">
        <v>3</v>
      </c>
      <c r="C67" s="27">
        <f>Official!X278</f>
        <v>31.73076923076923</v>
      </c>
      <c r="D67" s="27">
        <f>Official!X279</f>
        <v>34.409340659340657</v>
      </c>
      <c r="E67" s="27">
        <f>Official!X280</f>
        <v>33.859890109890109</v>
      </c>
      <c r="F67" s="27">
        <f>Official!U284</f>
        <v>41.676089154335052</v>
      </c>
      <c r="G67" s="27">
        <f>Official!U285</f>
        <v>58.751796465464999</v>
      </c>
      <c r="H67" s="27">
        <f>Official!U286</f>
        <v>56.40673009931092</v>
      </c>
      <c r="I67" s="27">
        <f t="shared" si="15"/>
        <v>203</v>
      </c>
      <c r="J67" s="27">
        <f>Official!X284</f>
        <v>42.634679527512063</v>
      </c>
      <c r="K67" s="27">
        <f t="shared" si="16"/>
        <v>49</v>
      </c>
      <c r="L67" s="27">
        <f>Official!X285</f>
        <v>58.537853655564973</v>
      </c>
      <c r="M67" s="27">
        <f t="shared" si="17"/>
        <v>73</v>
      </c>
      <c r="N67" s="27">
        <f>Official!X286</f>
        <v>48.827466816922964</v>
      </c>
      <c r="O67" s="27">
        <f t="shared" si="18"/>
        <v>75</v>
      </c>
      <c r="P67" s="27">
        <f>Official!X287</f>
        <v>9.6676683772490009</v>
      </c>
      <c r="Q67" s="27">
        <f t="shared" si="19"/>
        <v>111</v>
      </c>
      <c r="R67" s="27">
        <f>Official!X288</f>
        <v>8.0161625723194661</v>
      </c>
      <c r="S67" s="27">
        <f t="shared" si="20"/>
        <v>87</v>
      </c>
      <c r="T67" s="27">
        <f>Official!X289</f>
        <v>8.8803905949658475</v>
      </c>
      <c r="U67" s="26" t="str">
        <f t="shared" si="21"/>
        <v>Medusa</v>
      </c>
      <c r="V67" s="26">
        <f t="shared" si="22"/>
        <v>3</v>
      </c>
      <c r="W67" s="26">
        <f t="shared" si="8"/>
        <v>65</v>
      </c>
    </row>
    <row r="68" spans="1:23" ht="15" customHeight="1" x14ac:dyDescent="0.25">
      <c r="A68" s="27" t="str">
        <f>Official!B291</f>
        <v>Neo Medusa</v>
      </c>
      <c r="B68" s="30">
        <v>3</v>
      </c>
      <c r="C68" s="27">
        <f>Official!F295</f>
        <v>29.583333333333332</v>
      </c>
      <c r="D68" s="27">
        <f>Official!F296</f>
        <v>33.958333333333336</v>
      </c>
      <c r="E68" s="27">
        <f>Official!F297</f>
        <v>36.458333333333329</v>
      </c>
      <c r="F68" s="27">
        <f>Official!C301</f>
        <v>54.116558673327027</v>
      </c>
      <c r="G68" s="27">
        <f>Official!C302</f>
        <v>55.672173556047689</v>
      </c>
      <c r="H68" s="27">
        <f>Official!C303</f>
        <v>50.864182872543793</v>
      </c>
      <c r="I68" s="27">
        <f t="shared" si="15"/>
        <v>117</v>
      </c>
      <c r="J68" s="27">
        <f>Official!F301</f>
        <v>51.626187900391614</v>
      </c>
      <c r="K68" s="27">
        <f t="shared" si="16"/>
        <v>137</v>
      </c>
      <c r="L68" s="27">
        <f>Official!F302</f>
        <v>50.777807441360331</v>
      </c>
      <c r="M68" s="27">
        <f t="shared" si="17"/>
        <v>92</v>
      </c>
      <c r="N68" s="27">
        <f>Official!F303</f>
        <v>47.596004658248049</v>
      </c>
      <c r="O68" s="27">
        <f t="shared" si="18"/>
        <v>13</v>
      </c>
      <c r="P68" s="27">
        <f>Official!F304</f>
        <v>4.9933165430437461</v>
      </c>
      <c r="Q68" s="27">
        <f t="shared" si="19"/>
        <v>10</v>
      </c>
      <c r="R68" s="27">
        <f>Official!F305</f>
        <v>2.1246958731052157</v>
      </c>
      <c r="S68" s="27">
        <f t="shared" si="20"/>
        <v>10</v>
      </c>
      <c r="T68" s="27">
        <f>Official!F306</f>
        <v>3.837156672083164</v>
      </c>
      <c r="U68" s="26" t="str">
        <f t="shared" si="21"/>
        <v>Neo Medusa</v>
      </c>
      <c r="V68" s="26">
        <f t="shared" si="22"/>
        <v>3</v>
      </c>
      <c r="W68" s="26">
        <f t="shared" ref="W68:W82" si="23">ROW(U68)-2</f>
        <v>66</v>
      </c>
    </row>
    <row r="69" spans="1:23" ht="15" customHeight="1" x14ac:dyDescent="0.25">
      <c r="A69" s="27" t="str">
        <f>Official!H291</f>
        <v>Medusa Total</v>
      </c>
      <c r="B69" s="30">
        <v>3</v>
      </c>
      <c r="C69" s="27">
        <f>Official!L295</f>
        <v>31.198347107438018</v>
      </c>
      <c r="D69" s="27">
        <f>Official!L296</f>
        <v>34.29752066115703</v>
      </c>
      <c r="E69" s="27">
        <f>Official!L297</f>
        <v>34.504132231404959</v>
      </c>
      <c r="F69" s="27">
        <f>Official!I301</f>
        <v>43.899091515808493</v>
      </c>
      <c r="G69" s="27">
        <f>Official!I302</f>
        <v>58.290540092835123</v>
      </c>
      <c r="H69" s="27">
        <f>Official!I303</f>
        <v>55.246761504451676</v>
      </c>
      <c r="I69" s="27">
        <f t="shared" si="15"/>
        <v>199</v>
      </c>
      <c r="J69" s="27">
        <f>Official!L301</f>
        <v>44.326165005678405</v>
      </c>
      <c r="K69" s="27">
        <f t="shared" si="16"/>
        <v>60</v>
      </c>
      <c r="L69" s="27">
        <f>Official!L302</f>
        <v>57.195724288513318</v>
      </c>
      <c r="M69" s="27">
        <f t="shared" si="17"/>
        <v>78</v>
      </c>
      <c r="N69" s="27">
        <f>Official!L303</f>
        <v>48.478110705808277</v>
      </c>
      <c r="O69" s="27">
        <f t="shared" si="18"/>
        <v>49</v>
      </c>
      <c r="P69" s="27">
        <f>Official!L304</f>
        <v>8.1695362673771914</v>
      </c>
      <c r="Q69" s="27">
        <f t="shared" si="19"/>
        <v>82</v>
      </c>
      <c r="R69" s="27">
        <f>Official!L305</f>
        <v>6.5683711300011147</v>
      </c>
      <c r="S69" s="27">
        <f t="shared" si="20"/>
        <v>55</v>
      </c>
      <c r="T69" s="27">
        <f>Official!L306</f>
        <v>7.4123148248513893</v>
      </c>
      <c r="U69" s="26" t="str">
        <f t="shared" si="21"/>
        <v>Medusa Total</v>
      </c>
      <c r="V69" s="26">
        <f t="shared" si="22"/>
        <v>3</v>
      </c>
      <c r="W69" s="26">
        <f t="shared" si="23"/>
        <v>67</v>
      </c>
    </row>
    <row r="70" spans="1:23" ht="15" customHeight="1" x14ac:dyDescent="0.25">
      <c r="A70" s="27" t="str">
        <f>Official!N291</f>
        <v>Moon Glaive</v>
      </c>
      <c r="B70" s="30">
        <v>3</v>
      </c>
      <c r="C70" s="27">
        <f>Official!R295</f>
        <v>64.285714285714292</v>
      </c>
      <c r="D70" s="27">
        <f>Official!R296</f>
        <v>23.809523809523807</v>
      </c>
      <c r="E70" s="27">
        <f>Official!R297</f>
        <v>11.904761904761903</v>
      </c>
      <c r="F70" s="27">
        <f>Official!O301</f>
        <v>59.132774215622099</v>
      </c>
      <c r="G70" s="27">
        <f>Official!O302</f>
        <v>54.041783231208832</v>
      </c>
      <c r="H70" s="27">
        <f>Official!O303</f>
        <v>43.111035028565716</v>
      </c>
      <c r="I70" s="27">
        <f t="shared" si="15"/>
        <v>50</v>
      </c>
      <c r="J70" s="27">
        <f>Official!R301</f>
        <v>58.010869593528192</v>
      </c>
      <c r="K70" s="27">
        <f t="shared" si="16"/>
        <v>168</v>
      </c>
      <c r="L70" s="27">
        <f>Official!R302</f>
        <v>47.454504507793366</v>
      </c>
      <c r="M70" s="27">
        <f t="shared" si="17"/>
        <v>136</v>
      </c>
      <c r="N70" s="27">
        <f>Official!R303</f>
        <v>44.534625898678442</v>
      </c>
      <c r="O70" s="27">
        <f t="shared" si="18"/>
        <v>55</v>
      </c>
      <c r="P70" s="27">
        <f>Official!R304</f>
        <v>8.5790854681388193</v>
      </c>
      <c r="Q70" s="27">
        <f t="shared" si="19"/>
        <v>97</v>
      </c>
      <c r="R70" s="27">
        <f>Official!R305</f>
        <v>7.0895660308919917</v>
      </c>
      <c r="S70" s="27">
        <f t="shared" si="20"/>
        <v>66</v>
      </c>
      <c r="T70" s="27">
        <f>Official!R306</f>
        <v>7.8696459251991859</v>
      </c>
      <c r="U70" s="26" t="str">
        <f t="shared" si="21"/>
        <v>Moon Glaive</v>
      </c>
      <c r="V70" s="26">
        <f t="shared" si="22"/>
        <v>3</v>
      </c>
      <c r="W70" s="26">
        <f t="shared" si="23"/>
        <v>68</v>
      </c>
    </row>
    <row r="71" spans="1:23" ht="15" customHeight="1" x14ac:dyDescent="0.25">
      <c r="A71" s="27" t="str">
        <f>Official!T291</f>
        <v>Neo Moon Glaive</v>
      </c>
      <c r="B71" s="30">
        <v>3</v>
      </c>
      <c r="C71" s="27">
        <f>Official!X295</f>
        <v>59.246575342465761</v>
      </c>
      <c r="D71" s="27">
        <f>Official!X296</f>
        <v>23.287671232876711</v>
      </c>
      <c r="E71" s="27">
        <f>Official!X297</f>
        <v>17.465753424657535</v>
      </c>
      <c r="F71" s="27">
        <f>Official!U301</f>
        <v>74.456199170191141</v>
      </c>
      <c r="G71" s="27">
        <f>Official!U302</f>
        <v>74.592877601753045</v>
      </c>
      <c r="H71" s="27">
        <f>Official!U303</f>
        <v>41.536570845593424</v>
      </c>
      <c r="I71" s="27">
        <f t="shared" si="15"/>
        <v>3</v>
      </c>
      <c r="J71" s="27">
        <f>Official!X301</f>
        <v>66.459814162298855</v>
      </c>
      <c r="K71" s="27">
        <f t="shared" si="16"/>
        <v>144</v>
      </c>
      <c r="L71" s="27">
        <f>Official!X302</f>
        <v>50.068339215780952</v>
      </c>
      <c r="M71" s="27">
        <f t="shared" si="17"/>
        <v>217</v>
      </c>
      <c r="N71" s="27">
        <f>Official!X303</f>
        <v>33.471846621920193</v>
      </c>
      <c r="O71" s="27">
        <f t="shared" si="18"/>
        <v>224</v>
      </c>
      <c r="P71" s="27">
        <f>Official!X304</f>
        <v>25.244256174806615</v>
      </c>
      <c r="Q71" s="27">
        <f t="shared" si="19"/>
        <v>211</v>
      </c>
      <c r="R71" s="27">
        <f>Official!X305</f>
        <v>16.494089950572576</v>
      </c>
      <c r="S71" s="27">
        <f t="shared" si="20"/>
        <v>223</v>
      </c>
      <c r="T71" s="27">
        <f>Official!X306</f>
        <v>21.32284541421291</v>
      </c>
      <c r="U71" s="26" t="str">
        <f t="shared" si="21"/>
        <v>Neo Moon Glaive</v>
      </c>
      <c r="V71" s="26">
        <f t="shared" si="22"/>
        <v>3</v>
      </c>
      <c r="W71" s="26">
        <f t="shared" si="23"/>
        <v>69</v>
      </c>
    </row>
    <row r="72" spans="1:23" ht="15" customHeight="1" x14ac:dyDescent="0.25">
      <c r="A72" s="27" t="str">
        <f>Official!B308</f>
        <v>Moon Glaive Total</v>
      </c>
      <c r="B72" s="30">
        <v>3</v>
      </c>
      <c r="C72" s="27">
        <f>Official!F312</f>
        <v>60.765550239234443</v>
      </c>
      <c r="D72" s="27">
        <f>Official!F313</f>
        <v>23.444976076555022</v>
      </c>
      <c r="E72" s="27">
        <f>Official!F314</f>
        <v>15.789473684210526</v>
      </c>
      <c r="F72" s="27">
        <f>Official!C318</f>
        <v>70.700938911709599</v>
      </c>
      <c r="G72" s="27">
        <f>Official!C319</f>
        <v>69.691533006696218</v>
      </c>
      <c r="H72" s="27">
        <f>Official!C320</f>
        <v>43.501673453513</v>
      </c>
      <c r="I72" s="27">
        <f t="shared" si="15"/>
        <v>12</v>
      </c>
      <c r="J72" s="27">
        <f>Official!F318</f>
        <v>63.599632729098303</v>
      </c>
      <c r="K72" s="27">
        <f t="shared" si="16"/>
        <v>152</v>
      </c>
      <c r="L72" s="27">
        <f>Official!F319</f>
        <v>49.49529704749331</v>
      </c>
      <c r="M72" s="27">
        <f t="shared" si="17"/>
        <v>207</v>
      </c>
      <c r="N72" s="27">
        <f>Official!F320</f>
        <v>36.905070223408387</v>
      </c>
      <c r="O72" s="27">
        <f t="shared" si="18"/>
        <v>215</v>
      </c>
      <c r="P72" s="27">
        <f>Official!F321</f>
        <v>20.718513362267537</v>
      </c>
      <c r="Q72" s="27">
        <f t="shared" si="19"/>
        <v>191</v>
      </c>
      <c r="R72" s="27">
        <f>Official!F322</f>
        <v>13.354435991282006</v>
      </c>
      <c r="S72" s="27">
        <f t="shared" si="20"/>
        <v>204</v>
      </c>
      <c r="T72" s="27">
        <f>Official!F323</f>
        <v>17.429827259438156</v>
      </c>
      <c r="U72" s="26" t="str">
        <f t="shared" si="21"/>
        <v>Moon Glaive Total</v>
      </c>
      <c r="V72" s="26">
        <f t="shared" si="22"/>
        <v>3</v>
      </c>
      <c r="W72" s="26">
        <f t="shared" si="23"/>
        <v>70</v>
      </c>
    </row>
    <row r="73" spans="1:23" ht="15" customHeight="1" x14ac:dyDescent="0.25">
      <c r="A73" s="27" t="str">
        <f>Official!H308</f>
        <v>Outlier Total</v>
      </c>
      <c r="B73" s="30">
        <v>3</v>
      </c>
      <c r="C73" s="27">
        <f>Official!L312</f>
        <v>6.8181818181818175</v>
      </c>
      <c r="D73" s="27">
        <f>Official!L313</f>
        <v>49.242424242424242</v>
      </c>
      <c r="E73" s="27">
        <f>Official!L314</f>
        <v>43.939393939393938</v>
      </c>
      <c r="F73" s="27">
        <f>Official!I318</f>
        <v>22.154178825087019</v>
      </c>
      <c r="G73" s="27">
        <f>Official!I319</f>
        <v>56.471486049560276</v>
      </c>
      <c r="H73" s="27">
        <f>Official!I320</f>
        <v>71.795904885555274</v>
      </c>
      <c r="I73" s="27">
        <f t="shared" si="15"/>
        <v>228</v>
      </c>
      <c r="J73" s="27">
        <f>Official!L318</f>
        <v>25.179136969765871</v>
      </c>
      <c r="K73" s="27">
        <f t="shared" si="16"/>
        <v>8</v>
      </c>
      <c r="L73" s="27">
        <f>Official!L319</f>
        <v>67.158653612236634</v>
      </c>
      <c r="M73" s="27">
        <f t="shared" si="17"/>
        <v>16</v>
      </c>
      <c r="N73" s="27">
        <f>Official!L320</f>
        <v>57.662209417997502</v>
      </c>
      <c r="O73" s="27">
        <f t="shared" si="18"/>
        <v>225</v>
      </c>
      <c r="P73" s="27">
        <f>Official!L321</f>
        <v>25.419789125551944</v>
      </c>
      <c r="Q73" s="27">
        <f t="shared" si="19"/>
        <v>225</v>
      </c>
      <c r="R73" s="27">
        <f>Official!L322</f>
        <v>22.013678571692811</v>
      </c>
      <c r="S73" s="27">
        <f t="shared" si="20"/>
        <v>225</v>
      </c>
      <c r="T73" s="27">
        <f>Official!L323</f>
        <v>23.777801869026245</v>
      </c>
      <c r="U73" s="26" t="str">
        <f t="shared" si="21"/>
        <v>Outlier Total</v>
      </c>
      <c r="V73" s="26">
        <f t="shared" si="22"/>
        <v>3</v>
      </c>
      <c r="W73" s="26">
        <f t="shared" si="23"/>
        <v>71</v>
      </c>
    </row>
    <row r="74" spans="1:23" ht="15" customHeight="1" x14ac:dyDescent="0.25">
      <c r="A74" s="27" t="str">
        <f>Official!N308</f>
        <v>Outsider</v>
      </c>
      <c r="B74" s="30">
        <v>3</v>
      </c>
      <c r="C74" s="27">
        <f>Official!R312</f>
        <v>36.159600997506239</v>
      </c>
      <c r="D74" s="27">
        <f>Official!R313</f>
        <v>42.019950124688279</v>
      </c>
      <c r="E74" s="27">
        <f>Official!R314</f>
        <v>21.820448877805486</v>
      </c>
      <c r="F74" s="27">
        <f>Official!O318</f>
        <v>48.846751415638103</v>
      </c>
      <c r="G74" s="27">
        <f>Official!O319</f>
        <v>67.163321172515339</v>
      </c>
      <c r="H74" s="27">
        <f>Official!O320</f>
        <v>42.788284272348804</v>
      </c>
      <c r="I74" s="27">
        <f t="shared" si="15"/>
        <v>99</v>
      </c>
      <c r="J74" s="27">
        <f>Official!R318</f>
        <v>53.029233571644653</v>
      </c>
      <c r="K74" s="27">
        <f t="shared" si="16"/>
        <v>41</v>
      </c>
      <c r="L74" s="27">
        <f>Official!R319</f>
        <v>59.158284878438621</v>
      </c>
      <c r="M74" s="27">
        <f t="shared" si="17"/>
        <v>201</v>
      </c>
      <c r="N74" s="27">
        <f>Official!R320</f>
        <v>37.812481549916733</v>
      </c>
      <c r="O74" s="27">
        <f t="shared" si="18"/>
        <v>141</v>
      </c>
      <c r="P74" s="27">
        <f>Official!R321</f>
        <v>13.189359721091424</v>
      </c>
      <c r="Q74" s="27">
        <f t="shared" si="19"/>
        <v>164</v>
      </c>
      <c r="R74" s="27">
        <f>Official!R322</f>
        <v>10.990587880485206</v>
      </c>
      <c r="S74" s="27">
        <f t="shared" si="20"/>
        <v>152</v>
      </c>
      <c r="T74" s="27">
        <f>Official!R323</f>
        <v>12.139856502673686</v>
      </c>
      <c r="U74" s="26" t="str">
        <f t="shared" si="21"/>
        <v>Outsider</v>
      </c>
      <c r="V74" s="26">
        <f t="shared" si="22"/>
        <v>3</v>
      </c>
      <c r="W74" s="26">
        <f t="shared" si="23"/>
        <v>72</v>
      </c>
    </row>
    <row r="75" spans="1:23" ht="15" customHeight="1" x14ac:dyDescent="0.25">
      <c r="A75" s="27" t="str">
        <f>Official!T308</f>
        <v>Outsider SE</v>
      </c>
      <c r="B75" s="30">
        <v>3</v>
      </c>
      <c r="C75" s="27">
        <f>Official!X312</f>
        <v>15.126050420168067</v>
      </c>
      <c r="D75" s="27">
        <f>Official!X313</f>
        <v>54.201680672268907</v>
      </c>
      <c r="E75" s="27">
        <f>Official!X314</f>
        <v>30.672268907563026</v>
      </c>
      <c r="F75" s="27">
        <f>Official!U318</f>
        <v>41.314677959001671</v>
      </c>
      <c r="G75" s="27">
        <f>Official!U319</f>
        <v>60.769167629564855</v>
      </c>
      <c r="H75" s="27">
        <f>Official!U320</f>
        <v>64.197180487653384</v>
      </c>
      <c r="I75" s="27">
        <f t="shared" si="15"/>
        <v>219</v>
      </c>
      <c r="J75" s="27">
        <f>Official!X318</f>
        <v>38.558748735674143</v>
      </c>
      <c r="K75" s="27">
        <f t="shared" si="16"/>
        <v>35</v>
      </c>
      <c r="L75" s="27">
        <f>Official!X319</f>
        <v>59.727244835281596</v>
      </c>
      <c r="M75" s="27">
        <f t="shared" si="17"/>
        <v>51</v>
      </c>
      <c r="N75" s="27">
        <f>Official!X320</f>
        <v>51.714006429044261</v>
      </c>
      <c r="O75" s="27">
        <f t="shared" si="18"/>
        <v>159</v>
      </c>
      <c r="P75" s="27">
        <f>Official!X321</f>
        <v>14.017305807260625</v>
      </c>
      <c r="Q75" s="27">
        <f t="shared" si="19"/>
        <v>156</v>
      </c>
      <c r="R75" s="27">
        <f>Official!X322</f>
        <v>10.687828138067985</v>
      </c>
      <c r="S75" s="27">
        <f t="shared" si="20"/>
        <v>160</v>
      </c>
      <c r="T75" s="27">
        <f>Official!X323</f>
        <v>12.464239495515566</v>
      </c>
      <c r="U75" s="26" t="str">
        <f t="shared" si="21"/>
        <v>Outsider SE</v>
      </c>
      <c r="V75" s="26">
        <f t="shared" si="22"/>
        <v>3</v>
      </c>
      <c r="W75" s="26">
        <f t="shared" si="23"/>
        <v>73</v>
      </c>
    </row>
    <row r="76" spans="1:23" ht="15" customHeight="1" x14ac:dyDescent="0.25">
      <c r="A76" s="27" t="str">
        <f>Official!B325</f>
        <v>Outsider Total</v>
      </c>
      <c r="B76" s="30">
        <v>3</v>
      </c>
      <c r="C76" s="27">
        <f>Official!F329</f>
        <v>31.346153846153847</v>
      </c>
      <c r="D76" s="27">
        <f>Official!F330</f>
        <v>44.807692307692307</v>
      </c>
      <c r="E76" s="27">
        <f>Official!F331</f>
        <v>23.846153846153847</v>
      </c>
      <c r="F76" s="27">
        <f>Official!C335</f>
        <v>47.16663781772656</v>
      </c>
      <c r="G76" s="27">
        <f>Official!C336</f>
        <v>65.570810785557512</v>
      </c>
      <c r="H76" s="27">
        <f>Official!C337</f>
        <v>47.120284250031567</v>
      </c>
      <c r="I76" s="27">
        <f t="shared" si="15"/>
        <v>143</v>
      </c>
      <c r="J76" s="27">
        <f>Official!F335</f>
        <v>50.023176783847497</v>
      </c>
      <c r="K76" s="27">
        <f t="shared" si="16"/>
        <v>40</v>
      </c>
      <c r="L76" s="27">
        <f>Official!F336</f>
        <v>59.20208648391548</v>
      </c>
      <c r="M76" s="27">
        <f t="shared" si="17"/>
        <v>176</v>
      </c>
      <c r="N76" s="27">
        <f>Official!F337</f>
        <v>40.774736732237031</v>
      </c>
      <c r="O76" s="27">
        <f t="shared" si="18"/>
        <v>115</v>
      </c>
      <c r="P76" s="27">
        <f>Official!F338</f>
        <v>11.374771482895552</v>
      </c>
      <c r="Q76" s="27">
        <f t="shared" si="19"/>
        <v>135</v>
      </c>
      <c r="R76" s="27">
        <f>Official!F339</f>
        <v>9.2136967385601025</v>
      </c>
      <c r="S76" s="27">
        <f t="shared" si="20"/>
        <v>126</v>
      </c>
      <c r="T76" s="27">
        <f>Official!F340</f>
        <v>10.350788227914022</v>
      </c>
      <c r="U76" s="26" t="str">
        <f t="shared" si="21"/>
        <v>Outsider Total</v>
      </c>
      <c r="V76" s="26">
        <f t="shared" si="22"/>
        <v>3</v>
      </c>
      <c r="W76" s="26">
        <f t="shared" si="23"/>
        <v>74</v>
      </c>
    </row>
    <row r="77" spans="1:23" ht="15" customHeight="1" x14ac:dyDescent="0.25">
      <c r="A77" s="27" t="str">
        <f>Official!H325</f>
        <v>Pathfinder</v>
      </c>
      <c r="B77" s="30">
        <v>3</v>
      </c>
      <c r="C77" s="27">
        <f>Official!L329</f>
        <v>29.411764705882355</v>
      </c>
      <c r="D77" s="27">
        <f>Official!L330</f>
        <v>42.156862745098039</v>
      </c>
      <c r="E77" s="27">
        <f>Official!L331</f>
        <v>28.431372549019606</v>
      </c>
      <c r="F77" s="27">
        <f>Official!I335</f>
        <v>64.320174643690805</v>
      </c>
      <c r="G77" s="27">
        <f>Official!I336</f>
        <v>66.886331569077413</v>
      </c>
      <c r="H77" s="27">
        <f>Official!I337</f>
        <v>58.74008709397048</v>
      </c>
      <c r="I77" s="27">
        <f t="shared" si="15"/>
        <v>105</v>
      </c>
      <c r="J77" s="27">
        <f>Official!L335</f>
        <v>52.790043774860166</v>
      </c>
      <c r="K77" s="27">
        <f t="shared" si="16"/>
        <v>135</v>
      </c>
      <c r="L77" s="27">
        <f>Official!L336</f>
        <v>51.283078462693304</v>
      </c>
      <c r="M77" s="27">
        <f t="shared" si="17"/>
        <v>109</v>
      </c>
      <c r="N77" s="27">
        <f>Official!L337</f>
        <v>45.926877762446537</v>
      </c>
      <c r="O77" s="27">
        <f t="shared" si="18"/>
        <v>187</v>
      </c>
      <c r="P77" s="27">
        <f>Official!L338</f>
        <v>16.831588132092808</v>
      </c>
      <c r="Q77" s="27">
        <f t="shared" si="19"/>
        <v>32</v>
      </c>
      <c r="R77" s="27">
        <f>Official!L339</f>
        <v>3.6070042534710094</v>
      </c>
      <c r="S77" s="27">
        <f t="shared" si="20"/>
        <v>154</v>
      </c>
      <c r="T77" s="27">
        <f>Official!L340</f>
        <v>12.171952159225844</v>
      </c>
      <c r="U77" s="26" t="str">
        <f t="shared" si="21"/>
        <v>Pathfinder</v>
      </c>
      <c r="V77" s="26">
        <f t="shared" si="22"/>
        <v>3</v>
      </c>
      <c r="W77" s="26">
        <f t="shared" si="23"/>
        <v>75</v>
      </c>
    </row>
    <row r="78" spans="1:23" ht="15" customHeight="1" x14ac:dyDescent="0.25">
      <c r="A78" s="27" t="str">
        <f>Official!N325</f>
        <v>Rush Hour</v>
      </c>
      <c r="B78" s="30">
        <v>3</v>
      </c>
      <c r="C78" s="27">
        <f>Official!R329</f>
        <v>33.571428571428569</v>
      </c>
      <c r="D78" s="27">
        <f>Official!R330</f>
        <v>47.857142857142861</v>
      </c>
      <c r="E78" s="27">
        <f>Official!R331</f>
        <v>18.571428571428573</v>
      </c>
      <c r="F78" s="27">
        <f>Official!O335</f>
        <v>48.876984783880324</v>
      </c>
      <c r="G78" s="27">
        <f>Official!O336</f>
        <v>58.450548448526902</v>
      </c>
      <c r="H78" s="27">
        <f>Official!O337</f>
        <v>51.495190926781866</v>
      </c>
      <c r="I78" s="27">
        <f t="shared" si="15"/>
        <v>161</v>
      </c>
      <c r="J78" s="27">
        <f>Official!R335</f>
        <v>48.690896928549229</v>
      </c>
      <c r="K78" s="27">
        <f t="shared" si="16"/>
        <v>93</v>
      </c>
      <c r="L78" s="27">
        <f>Official!R336</f>
        <v>54.786781832323285</v>
      </c>
      <c r="M78" s="27">
        <f t="shared" si="17"/>
        <v>101</v>
      </c>
      <c r="N78" s="27">
        <f>Official!R337</f>
        <v>46.522321239127479</v>
      </c>
      <c r="O78" s="27">
        <f t="shared" si="18"/>
        <v>22</v>
      </c>
      <c r="P78" s="27">
        <f>Official!R338</f>
        <v>6.1199888955809225</v>
      </c>
      <c r="Q78" s="27">
        <f t="shared" si="19"/>
        <v>41</v>
      </c>
      <c r="R78" s="27">
        <f>Official!R339</f>
        <v>4.2849317804234612</v>
      </c>
      <c r="S78" s="27">
        <f t="shared" si="20"/>
        <v>23</v>
      </c>
      <c r="T78" s="27">
        <f>Official!R340</f>
        <v>5.2827504410542039</v>
      </c>
      <c r="U78" s="26" t="str">
        <f t="shared" si="21"/>
        <v>Rush Hour</v>
      </c>
      <c r="V78" s="26">
        <f t="shared" si="22"/>
        <v>3</v>
      </c>
      <c r="W78" s="26">
        <f t="shared" si="23"/>
        <v>76</v>
      </c>
    </row>
    <row r="79" spans="1:23" ht="15" customHeight="1" x14ac:dyDescent="0.25">
      <c r="A79" s="27" t="str">
        <f>Official!T325</f>
        <v>Rush Hour II</v>
      </c>
      <c r="B79" s="30">
        <v>3</v>
      </c>
      <c r="C79" s="27">
        <f>Official!X329</f>
        <v>35.234899328859058</v>
      </c>
      <c r="D79" s="27">
        <f>Official!X330</f>
        <v>41.946308724832214</v>
      </c>
      <c r="E79" s="27">
        <f>Official!X331</f>
        <v>22.818791946308725</v>
      </c>
      <c r="F79" s="27">
        <f>Official!U335</f>
        <v>55.113853074335431</v>
      </c>
      <c r="G79" s="27">
        <f>Official!U336</f>
        <v>72.949573987851224</v>
      </c>
      <c r="H79" s="27">
        <f>Official!U337</f>
        <v>52.154902382705792</v>
      </c>
      <c r="I79" s="27">
        <f t="shared" si="15"/>
        <v>121</v>
      </c>
      <c r="J79" s="27">
        <f>Official!X335</f>
        <v>51.479475345814819</v>
      </c>
      <c r="K79" s="27">
        <f t="shared" si="16"/>
        <v>43</v>
      </c>
      <c r="L79" s="27">
        <f>Official!X336</f>
        <v>58.917860456757893</v>
      </c>
      <c r="M79" s="27">
        <f t="shared" si="17"/>
        <v>184</v>
      </c>
      <c r="N79" s="27">
        <f>Official!X337</f>
        <v>39.602664197427288</v>
      </c>
      <c r="O79" s="27">
        <f t="shared" si="18"/>
        <v>186</v>
      </c>
      <c r="P79" s="27">
        <f>Official!X338</f>
        <v>16.69547908520056</v>
      </c>
      <c r="Q79" s="27">
        <f t="shared" si="19"/>
        <v>144</v>
      </c>
      <c r="R79" s="27">
        <f>Official!X339</f>
        <v>9.7422193112385926</v>
      </c>
      <c r="S79" s="27">
        <f t="shared" si="20"/>
        <v>172</v>
      </c>
      <c r="T79" s="27">
        <f>Official!X340</f>
        <v>13.668391620681627</v>
      </c>
      <c r="U79" s="26" t="str">
        <f t="shared" si="21"/>
        <v>Rush Hour II</v>
      </c>
      <c r="V79" s="26">
        <f t="shared" si="22"/>
        <v>3</v>
      </c>
      <c r="W79" s="26">
        <f t="shared" si="23"/>
        <v>77</v>
      </c>
    </row>
    <row r="80" spans="1:23" ht="15" customHeight="1" x14ac:dyDescent="0.25">
      <c r="A80" s="27" t="str">
        <f>Official!B342</f>
        <v>Rush Hour III</v>
      </c>
      <c r="B80" s="30">
        <v>3</v>
      </c>
      <c r="C80" s="27">
        <f>Official!F346</f>
        <v>39.186851211072664</v>
      </c>
      <c r="D80" s="27">
        <f>Official!F347</f>
        <v>35.294117647058826</v>
      </c>
      <c r="E80" s="27">
        <f>Official!F348</f>
        <v>25.519031141868513</v>
      </c>
      <c r="F80" s="27">
        <f>Official!C352</f>
        <v>59.704174026583068</v>
      </c>
      <c r="G80" s="27">
        <f>Official!C353</f>
        <v>62.323593629852802</v>
      </c>
      <c r="H80" s="27">
        <f>Official!C354</f>
        <v>38.90056071459783</v>
      </c>
      <c r="I80" s="27">
        <f t="shared" si="15"/>
        <v>31</v>
      </c>
      <c r="J80" s="27">
        <f>Official!F352</f>
        <v>60.401806655992615</v>
      </c>
      <c r="K80" s="27">
        <f t="shared" si="16"/>
        <v>132</v>
      </c>
      <c r="L80" s="27">
        <f>Official!F353</f>
        <v>51.309709801634867</v>
      </c>
      <c r="M80" s="27">
        <f t="shared" si="17"/>
        <v>198</v>
      </c>
      <c r="N80" s="27">
        <f>Official!F354</f>
        <v>38.288483542372518</v>
      </c>
      <c r="O80" s="27">
        <f t="shared" si="18"/>
        <v>150</v>
      </c>
      <c r="P80" s="27">
        <f>Official!F355</f>
        <v>13.587485159923579</v>
      </c>
      <c r="Q80" s="27">
        <f t="shared" si="19"/>
        <v>165</v>
      </c>
      <c r="R80" s="27">
        <f>Official!F356</f>
        <v>11.114687112339917</v>
      </c>
      <c r="S80" s="27">
        <f t="shared" si="20"/>
        <v>158</v>
      </c>
      <c r="T80" s="27">
        <f>Official!F357</f>
        <v>12.412816412409363</v>
      </c>
      <c r="U80" s="26" t="str">
        <f t="shared" si="21"/>
        <v>Rush Hour III</v>
      </c>
      <c r="V80" s="26">
        <f t="shared" si="22"/>
        <v>3</v>
      </c>
      <c r="W80" s="26">
        <f t="shared" si="23"/>
        <v>78</v>
      </c>
    </row>
    <row r="81" spans="1:23" ht="15" customHeight="1" x14ac:dyDescent="0.25">
      <c r="A81" s="27" t="str">
        <f>Official!H342</f>
        <v>Tau Cross</v>
      </c>
      <c r="B81" s="30">
        <v>3</v>
      </c>
      <c r="C81" s="27">
        <f>Official!L346</f>
        <v>34.200385356454724</v>
      </c>
      <c r="D81" s="27">
        <f>Official!L347</f>
        <v>35.645472061657038</v>
      </c>
      <c r="E81" s="27">
        <f>Official!L348</f>
        <v>30.154142581888248</v>
      </c>
      <c r="F81" s="27">
        <f>Official!I352</f>
        <v>49.489742783178102</v>
      </c>
      <c r="G81" s="27">
        <f>Official!I353</f>
        <v>52.059766672561139</v>
      </c>
      <c r="H81" s="27">
        <f>Official!I354</f>
        <v>50.329922634209133</v>
      </c>
      <c r="I81" s="27">
        <f t="shared" si="15"/>
        <v>152</v>
      </c>
      <c r="J81" s="27">
        <f>Official!L352</f>
        <v>49.579910074484488</v>
      </c>
      <c r="K81" s="27">
        <f t="shared" si="16"/>
        <v>134</v>
      </c>
      <c r="L81" s="27">
        <f>Official!L353</f>
        <v>51.285011944691519</v>
      </c>
      <c r="M81" s="27">
        <f t="shared" si="17"/>
        <v>69</v>
      </c>
      <c r="N81" s="27">
        <f>Official!L354</f>
        <v>49.135077980823993</v>
      </c>
      <c r="O81" s="27">
        <f t="shared" si="18"/>
        <v>1</v>
      </c>
      <c r="P81" s="27">
        <f>Official!L355</f>
        <v>1.5185272663465594</v>
      </c>
      <c r="Q81" s="27">
        <f t="shared" si="19"/>
        <v>3</v>
      </c>
      <c r="R81" s="27">
        <f>Official!L356</f>
        <v>1.1348615207978037</v>
      </c>
      <c r="S81" s="27">
        <f t="shared" si="20"/>
        <v>1</v>
      </c>
      <c r="T81" s="27">
        <f>Official!L357</f>
        <v>1.3404916504822881</v>
      </c>
      <c r="U81" s="26" t="str">
        <f t="shared" si="21"/>
        <v>Tau Cross</v>
      </c>
      <c r="V81" s="26">
        <f t="shared" si="22"/>
        <v>3</v>
      </c>
      <c r="W81" s="26">
        <f t="shared" si="23"/>
        <v>79</v>
      </c>
    </row>
    <row r="82" spans="1:23" ht="15" customHeight="1" x14ac:dyDescent="0.25">
      <c r="A82" s="27" t="str">
        <f>Official!N342</f>
        <v>Triathlon</v>
      </c>
      <c r="B82" s="30">
        <v>3</v>
      </c>
      <c r="C82" s="27">
        <f>Official!R346</f>
        <v>35.714285714285715</v>
      </c>
      <c r="D82" s="27">
        <f>Official!R347</f>
        <v>36.785714285714292</v>
      </c>
      <c r="E82" s="27">
        <f>Official!R348</f>
        <v>27.500000000000004</v>
      </c>
      <c r="F82" s="27">
        <f>Official!O352</f>
        <v>45.105548921123727</v>
      </c>
      <c r="G82" s="27">
        <f>Official!O353</f>
        <v>62.793508948305536</v>
      </c>
      <c r="H82" s="27">
        <f>Official!O354</f>
        <v>47.974585515067893</v>
      </c>
      <c r="I82" s="27">
        <f t="shared" si="15"/>
        <v>163</v>
      </c>
      <c r="J82" s="27">
        <f>Official!R352</f>
        <v>48.565481703027913</v>
      </c>
      <c r="K82" s="27">
        <f t="shared" si="16"/>
        <v>45</v>
      </c>
      <c r="L82" s="27">
        <f>Official!R353</f>
        <v>58.843980013590908</v>
      </c>
      <c r="M82" s="27">
        <f t="shared" si="17"/>
        <v>158</v>
      </c>
      <c r="N82" s="27">
        <f>Official!R354</f>
        <v>42.590538283381179</v>
      </c>
      <c r="O82" s="27">
        <f t="shared" si="18"/>
        <v>78</v>
      </c>
      <c r="P82" s="27">
        <f>Official!R355</f>
        <v>9.7911139920251102</v>
      </c>
      <c r="Q82" s="27">
        <f t="shared" si="19"/>
        <v>115</v>
      </c>
      <c r="R82" s="27">
        <f>Official!R356</f>
        <v>8.2211297324389392</v>
      </c>
      <c r="S82" s="27">
        <f t="shared" si="20"/>
        <v>90</v>
      </c>
      <c r="T82" s="27">
        <f>Official!R357</f>
        <v>9.0402678965399428</v>
      </c>
      <c r="U82" s="26" t="str">
        <f t="shared" si="21"/>
        <v>Triathlon</v>
      </c>
      <c r="V82" s="26">
        <f t="shared" si="22"/>
        <v>3</v>
      </c>
      <c r="W82" s="26">
        <f t="shared" si="23"/>
        <v>80</v>
      </c>
    </row>
    <row r="83" spans="1:23" ht="15" customHeight="1" x14ac:dyDescent="0.25">
      <c r="A83" s="26" t="str">
        <f>Official!B376</f>
        <v>815 III</v>
      </c>
      <c r="B83" s="29">
        <v>4</v>
      </c>
      <c r="C83" s="28">
        <f>Official!F380</f>
        <v>37.186629526462397</v>
      </c>
      <c r="D83" s="28">
        <f>Official!F381</f>
        <v>35.654596100278553</v>
      </c>
      <c r="E83" s="28">
        <f>Official!F382</f>
        <v>27.158774373259053</v>
      </c>
      <c r="F83" s="28">
        <f>Official!C386</f>
        <v>63.836629790655657</v>
      </c>
      <c r="G83" s="28">
        <f>Official!C387</f>
        <v>57.82084178167613</v>
      </c>
      <c r="H83" s="28">
        <f>Official!C388</f>
        <v>55.329241435452019</v>
      </c>
      <c r="I83" s="37">
        <f t="shared" si="15"/>
        <v>90</v>
      </c>
      <c r="J83" s="28">
        <f>Official!F386</f>
        <v>54.253694177601815</v>
      </c>
      <c r="K83" s="37">
        <f t="shared" si="16"/>
        <v>172</v>
      </c>
      <c r="L83" s="28">
        <f>Official!F387</f>
        <v>46.992105995510236</v>
      </c>
      <c r="M83" s="37">
        <f t="shared" si="17"/>
        <v>76</v>
      </c>
      <c r="N83" s="28">
        <f>Official!F388</f>
        <v>48.754199826887941</v>
      </c>
      <c r="O83" s="37">
        <f t="shared" si="18"/>
        <v>119</v>
      </c>
      <c r="P83" s="26">
        <f>Official!F389</f>
        <v>11.853664083628516</v>
      </c>
      <c r="Q83" s="37">
        <f t="shared" si="19"/>
        <v>36</v>
      </c>
      <c r="R83" s="26">
        <f>Official!F390</f>
        <v>3.7877010553985833</v>
      </c>
      <c r="S83" s="37">
        <f t="shared" si="20"/>
        <v>84</v>
      </c>
      <c r="T83" s="26">
        <f>Official!F391</f>
        <v>8.7993190501473517</v>
      </c>
      <c r="U83" s="26" t="str">
        <f t="shared" ref="U83:U146" si="24">A83</f>
        <v>815 III</v>
      </c>
      <c r="V83" s="26">
        <f t="shared" ref="V83:V146" si="25">B83</f>
        <v>4</v>
      </c>
      <c r="W83" s="26">
        <f t="shared" ref="W83:W146" si="26">ROW(U83)-2</f>
        <v>81</v>
      </c>
    </row>
    <row r="84" spans="1:23" ht="15" customHeight="1" x14ac:dyDescent="0.25">
      <c r="A84" s="26" t="str">
        <f>Official!H376</f>
        <v>815 Total</v>
      </c>
      <c r="B84" s="29">
        <v>4</v>
      </c>
      <c r="C84" s="28">
        <f>Official!L380</f>
        <v>38.15789473684211</v>
      </c>
      <c r="D84" s="28">
        <f>Official!L381</f>
        <v>34.330143540669852</v>
      </c>
      <c r="E84" s="28">
        <f>Official!L382</f>
        <v>27.511961722488039</v>
      </c>
      <c r="F84" s="28">
        <f>Official!I386</f>
        <v>65.519589003014104</v>
      </c>
      <c r="G84" s="28">
        <f>Official!I387</f>
        <v>56.323359790487565</v>
      </c>
      <c r="H84" s="28">
        <f>Official!I388</f>
        <v>55.160205897944415</v>
      </c>
      <c r="I84" s="37">
        <f t="shared" si="15"/>
        <v>83</v>
      </c>
      <c r="J84" s="28">
        <f>Official!L386</f>
        <v>55.179691552534848</v>
      </c>
      <c r="K84" s="37">
        <f t="shared" si="16"/>
        <v>187</v>
      </c>
      <c r="L84" s="28">
        <f>Official!L387</f>
        <v>45.401885393736734</v>
      </c>
      <c r="M84" s="37">
        <f t="shared" si="17"/>
        <v>66</v>
      </c>
      <c r="N84" s="28">
        <f>Official!L388</f>
        <v>49.418423053728425</v>
      </c>
      <c r="O84" s="37">
        <f t="shared" si="18"/>
        <v>124</v>
      </c>
      <c r="P84" s="26">
        <f>Official!L389</f>
        <v>12.398996870142593</v>
      </c>
      <c r="Q84" s="37">
        <f t="shared" si="19"/>
        <v>51</v>
      </c>
      <c r="R84" s="26">
        <f>Official!L390</f>
        <v>4.9147784414033877</v>
      </c>
      <c r="S84" s="37">
        <f t="shared" si="20"/>
        <v>103</v>
      </c>
      <c r="T84" s="26">
        <f>Official!L391</f>
        <v>9.4310702074019499</v>
      </c>
      <c r="U84" s="26" t="str">
        <f t="shared" si="24"/>
        <v>815 Total</v>
      </c>
      <c r="V84" s="26">
        <f t="shared" si="25"/>
        <v>4</v>
      </c>
      <c r="W84" s="26">
        <f t="shared" si="26"/>
        <v>82</v>
      </c>
    </row>
    <row r="85" spans="1:23" ht="15" customHeight="1" x14ac:dyDescent="0.25">
      <c r="A85" s="26" t="str">
        <f>Official!N376</f>
        <v>Andromeda</v>
      </c>
      <c r="B85" s="29">
        <v>4</v>
      </c>
      <c r="C85" s="28">
        <f>Official!R380</f>
        <v>26.454545454545453</v>
      </c>
      <c r="D85" s="28">
        <f>Official!R381</f>
        <v>42.727272727272727</v>
      </c>
      <c r="E85" s="28">
        <f>Official!R382</f>
        <v>30.818181818181817</v>
      </c>
      <c r="F85" s="28">
        <f>Official!O386</f>
        <v>37.61761289934983</v>
      </c>
      <c r="G85" s="28">
        <f>Official!O387</f>
        <v>62.144963938838814</v>
      </c>
      <c r="H85" s="28">
        <f>Official!O388</f>
        <v>58.862094554189134</v>
      </c>
      <c r="I85" s="37">
        <f t="shared" si="15"/>
        <v>218</v>
      </c>
      <c r="J85" s="28">
        <f>Official!R386</f>
        <v>39.377759172580348</v>
      </c>
      <c r="K85" s="37">
        <f t="shared" si="16"/>
        <v>21</v>
      </c>
      <c r="L85" s="28">
        <f>Official!R387</f>
        <v>62.263675519744496</v>
      </c>
      <c r="M85" s="37">
        <f t="shared" si="17"/>
        <v>80</v>
      </c>
      <c r="N85" s="28">
        <f>Official!R388</f>
        <v>48.358565307675164</v>
      </c>
      <c r="O85" s="37">
        <f t="shared" si="18"/>
        <v>154</v>
      </c>
      <c r="P85" s="26">
        <f>Official!R389</f>
        <v>13.772443125194448</v>
      </c>
      <c r="Q85" s="37">
        <f t="shared" si="19"/>
        <v>170</v>
      </c>
      <c r="R85" s="26">
        <f>Official!R390</f>
        <v>11.530915950141361</v>
      </c>
      <c r="S85" s="37">
        <f t="shared" si="20"/>
        <v>163</v>
      </c>
      <c r="T85" s="26">
        <f>Official!R391</f>
        <v>12.701224592257635</v>
      </c>
      <c r="U85" s="26" t="str">
        <f t="shared" si="24"/>
        <v>Andromeda</v>
      </c>
      <c r="V85" s="26">
        <f t="shared" si="25"/>
        <v>4</v>
      </c>
      <c r="W85" s="26">
        <f t="shared" si="26"/>
        <v>83</v>
      </c>
    </row>
    <row r="86" spans="1:23" ht="15" customHeight="1" x14ac:dyDescent="0.25">
      <c r="A86" s="26" t="str">
        <f>Official!T376</f>
        <v>Arcadia</v>
      </c>
      <c r="B86" s="29">
        <v>4</v>
      </c>
      <c r="C86" s="28">
        <f>Official!X380</f>
        <v>34.25925925925926</v>
      </c>
      <c r="D86" s="28">
        <f>Official!X381</f>
        <v>35.493827160493829</v>
      </c>
      <c r="E86" s="28">
        <f>Official!X382</f>
        <v>30.246913580246915</v>
      </c>
      <c r="F86" s="28">
        <f>Official!U386</f>
        <v>44.22434251113097</v>
      </c>
      <c r="G86" s="28">
        <f>Official!U387</f>
        <v>56.601813649887326</v>
      </c>
      <c r="H86" s="28">
        <f>Official!U388</f>
        <v>47.638709765058032</v>
      </c>
      <c r="I86" s="37">
        <f t="shared" si="15"/>
        <v>167</v>
      </c>
      <c r="J86" s="28">
        <f>Official!X386</f>
        <v>48.292816373036473</v>
      </c>
      <c r="K86" s="37">
        <f t="shared" si="16"/>
        <v>71</v>
      </c>
      <c r="L86" s="28">
        <f>Official!X387</f>
        <v>56.188735569378181</v>
      </c>
      <c r="M86" s="37">
        <f t="shared" si="17"/>
        <v>116</v>
      </c>
      <c r="N86" s="28">
        <f>Official!X388</f>
        <v>45.518448057585353</v>
      </c>
      <c r="O86" s="37">
        <f t="shared" si="18"/>
        <v>27</v>
      </c>
      <c r="P86" s="26">
        <f>Official!X389</f>
        <v>6.4233112360448414</v>
      </c>
      <c r="Q86" s="37">
        <f t="shared" si="19"/>
        <v>59</v>
      </c>
      <c r="R86" s="26">
        <f>Official!X390</f>
        <v>5.5362095198980468</v>
      </c>
      <c r="S86" s="37">
        <f t="shared" si="20"/>
        <v>33</v>
      </c>
      <c r="T86" s="26">
        <f>Official!X391</f>
        <v>5.9961880842460928</v>
      </c>
      <c r="U86" s="26" t="str">
        <f t="shared" si="24"/>
        <v>Arcadia</v>
      </c>
      <c r="V86" s="26">
        <f t="shared" si="25"/>
        <v>4</v>
      </c>
      <c r="W86" s="26">
        <f t="shared" si="26"/>
        <v>84</v>
      </c>
    </row>
    <row r="87" spans="1:23" ht="15" customHeight="1" x14ac:dyDescent="0.25">
      <c r="A87" s="26" t="str">
        <f>Official!B393</f>
        <v>Arcadia II</v>
      </c>
      <c r="B87" s="29">
        <v>4</v>
      </c>
      <c r="C87" s="28">
        <f>Official!F397</f>
        <v>32.918149466192169</v>
      </c>
      <c r="D87" s="28">
        <f>Official!F398</f>
        <v>42.882562277580071</v>
      </c>
      <c r="E87" s="28">
        <f>Official!F399</f>
        <v>24.199288256227756</v>
      </c>
      <c r="F87" s="28">
        <f>Official!C403</f>
        <v>48.351227248114199</v>
      </c>
      <c r="G87" s="28">
        <f>Official!C404</f>
        <v>58.269722489669263</v>
      </c>
      <c r="H87" s="28">
        <f>Official!C405</f>
        <v>44.678465589208251</v>
      </c>
      <c r="I87" s="37">
        <f t="shared" si="15"/>
        <v>116</v>
      </c>
      <c r="J87" s="28">
        <f>Official!F403</f>
        <v>51.836380829452978</v>
      </c>
      <c r="K87" s="37">
        <f t="shared" si="16"/>
        <v>90</v>
      </c>
      <c r="L87" s="28">
        <f>Official!F404</f>
        <v>54.959247620777532</v>
      </c>
      <c r="M87" s="37">
        <f t="shared" si="17"/>
        <v>149</v>
      </c>
      <c r="N87" s="28">
        <f>Official!F405</f>
        <v>43.20437154976949</v>
      </c>
      <c r="O87" s="37">
        <f t="shared" si="18"/>
        <v>32</v>
      </c>
      <c r="P87" s="26">
        <f>Official!F406</f>
        <v>7.0507265628707847</v>
      </c>
      <c r="Q87" s="37">
        <f t="shared" si="19"/>
        <v>68</v>
      </c>
      <c r="R87" s="26">
        <f>Official!F407</f>
        <v>6.0888010949838201</v>
      </c>
      <c r="S87" s="37">
        <f t="shared" si="20"/>
        <v>42</v>
      </c>
      <c r="T87" s="26">
        <f>Official!F408</f>
        <v>6.5873455897898596</v>
      </c>
      <c r="U87" s="26" t="str">
        <f t="shared" si="24"/>
        <v>Arcadia II</v>
      </c>
      <c r="V87" s="26">
        <f t="shared" si="25"/>
        <v>4</v>
      </c>
      <c r="W87" s="26">
        <f t="shared" si="26"/>
        <v>85</v>
      </c>
    </row>
    <row r="88" spans="1:23" ht="15" customHeight="1" x14ac:dyDescent="0.25">
      <c r="A88" s="26" t="str">
        <f>Official!H393</f>
        <v>Arcadia Total</v>
      </c>
      <c r="B88" s="29">
        <v>4</v>
      </c>
      <c r="C88" s="28">
        <f>Official!L397</f>
        <v>33.408577878103841</v>
      </c>
      <c r="D88" s="28">
        <f>Official!L398</f>
        <v>40.180586907449211</v>
      </c>
      <c r="E88" s="28">
        <f>Official!L399</f>
        <v>26.410835214446955</v>
      </c>
      <c r="F88" s="28">
        <f>Official!I403</f>
        <v>46.668855188265944</v>
      </c>
      <c r="G88" s="28">
        <f>Official!I404</f>
        <v>58.129628077908833</v>
      </c>
      <c r="H88" s="28">
        <f>Official!I405</f>
        <v>45.750696608892859</v>
      </c>
      <c r="I88" s="37">
        <f t="shared" si="15"/>
        <v>131</v>
      </c>
      <c r="J88" s="28">
        <f>Official!L403</f>
        <v>50.459079289686542</v>
      </c>
      <c r="K88" s="37">
        <f t="shared" si="16"/>
        <v>79</v>
      </c>
      <c r="L88" s="28">
        <f>Official!L404</f>
        <v>55.730386444821448</v>
      </c>
      <c r="M88" s="37">
        <f t="shared" si="17"/>
        <v>143</v>
      </c>
      <c r="N88" s="28">
        <f>Official!L405</f>
        <v>43.810534265492009</v>
      </c>
      <c r="O88" s="37">
        <f t="shared" si="18"/>
        <v>31</v>
      </c>
      <c r="P88" s="26">
        <f>Official!L406</f>
        <v>6.9008679798827135</v>
      </c>
      <c r="Q88" s="37">
        <f t="shared" si="19"/>
        <v>65</v>
      </c>
      <c r="R88" s="26">
        <f>Official!L407</f>
        <v>5.9731720500861618</v>
      </c>
      <c r="S88" s="37">
        <f t="shared" si="20"/>
        <v>38</v>
      </c>
      <c r="T88" s="26">
        <f>Official!L408</f>
        <v>6.4537106851679154</v>
      </c>
      <c r="U88" s="26" t="str">
        <f t="shared" si="24"/>
        <v>Arcadia Total</v>
      </c>
      <c r="V88" s="26">
        <f t="shared" si="25"/>
        <v>4</v>
      </c>
      <c r="W88" s="26">
        <f t="shared" si="26"/>
        <v>86</v>
      </c>
    </row>
    <row r="89" spans="1:23" ht="15" customHeight="1" x14ac:dyDescent="0.25">
      <c r="A89" s="26" t="str">
        <f>Official!N393</f>
        <v>Tuscon</v>
      </c>
      <c r="B89" s="29">
        <v>4</v>
      </c>
      <c r="C89" s="28">
        <f>Official!R397</f>
        <v>36.507936507936506</v>
      </c>
      <c r="D89" s="28">
        <f>Official!R398</f>
        <v>44.444444444444443</v>
      </c>
      <c r="E89" s="28">
        <f>Official!R399</f>
        <v>19.047619047619047</v>
      </c>
      <c r="F89" s="28">
        <f>Official!O403</f>
        <v>67.017652936692386</v>
      </c>
      <c r="G89" s="28">
        <f>Official!O404</f>
        <v>66.602092512450611</v>
      </c>
      <c r="H89" s="28">
        <f>Official!O405</f>
        <v>55.063654197304992</v>
      </c>
      <c r="I89" s="37">
        <f t="shared" si="15"/>
        <v>69</v>
      </c>
      <c r="J89" s="28">
        <f>Official!R403</f>
        <v>55.976999369693701</v>
      </c>
      <c r="K89" s="37">
        <f t="shared" si="16"/>
        <v>148</v>
      </c>
      <c r="L89" s="28">
        <f>Official!R404</f>
        <v>49.792219787879112</v>
      </c>
      <c r="M89" s="37">
        <f t="shared" si="17"/>
        <v>139</v>
      </c>
      <c r="N89" s="28">
        <f>Official!R405</f>
        <v>44.230780842427194</v>
      </c>
      <c r="O89" s="37">
        <f t="shared" si="18"/>
        <v>190</v>
      </c>
      <c r="P89" s="26">
        <f>Official!R406</f>
        <v>17.188231164019875</v>
      </c>
      <c r="Q89" s="37">
        <f t="shared" si="19"/>
        <v>64</v>
      </c>
      <c r="R89" s="26">
        <f>Official!R407</f>
        <v>5.8758652030987308</v>
      </c>
      <c r="S89" s="37">
        <f t="shared" si="20"/>
        <v>164</v>
      </c>
      <c r="T89" s="26">
        <f>Official!R408</f>
        <v>12.844475124207499</v>
      </c>
      <c r="U89" s="26" t="str">
        <f t="shared" si="24"/>
        <v>Tuscon</v>
      </c>
      <c r="V89" s="26">
        <f t="shared" si="25"/>
        <v>4</v>
      </c>
      <c r="W89" s="26">
        <f t="shared" si="26"/>
        <v>87</v>
      </c>
    </row>
    <row r="90" spans="1:23" ht="15" customHeight="1" x14ac:dyDescent="0.25">
      <c r="A90" s="26" t="str">
        <f>Official!T393</f>
        <v>Arizona</v>
      </c>
      <c r="B90" s="29">
        <v>4</v>
      </c>
      <c r="C90" s="28">
        <f>Official!X397</f>
        <v>41.525423728813557</v>
      </c>
      <c r="D90" s="28">
        <f>Official!X398</f>
        <v>33.474576271186443</v>
      </c>
      <c r="E90" s="28">
        <f>Official!X399</f>
        <v>25</v>
      </c>
      <c r="F90" s="28">
        <f>Official!U403</f>
        <v>54.461034431926244</v>
      </c>
      <c r="G90" s="28">
        <f>Official!U404</f>
        <v>67.069519600623437</v>
      </c>
      <c r="H90" s="28">
        <f>Official!U405</f>
        <v>41.199942111917089</v>
      </c>
      <c r="I90" s="37">
        <f t="shared" si="15"/>
        <v>63</v>
      </c>
      <c r="J90" s="28">
        <f>Official!X403</f>
        <v>56.630546160004577</v>
      </c>
      <c r="K90" s="37">
        <f t="shared" si="16"/>
        <v>69</v>
      </c>
      <c r="L90" s="28">
        <f>Official!X404</f>
        <v>56.3042425843486</v>
      </c>
      <c r="M90" s="37">
        <f t="shared" si="17"/>
        <v>205</v>
      </c>
      <c r="N90" s="28">
        <f>Official!X405</f>
        <v>37.06521125564683</v>
      </c>
      <c r="O90" s="37">
        <f t="shared" si="18"/>
        <v>156</v>
      </c>
      <c r="P90" s="26">
        <f>Official!X406</f>
        <v>13.941132422305397</v>
      </c>
      <c r="Q90" s="37">
        <f t="shared" si="19"/>
        <v>166</v>
      </c>
      <c r="R90" s="26">
        <f>Official!X407</f>
        <v>11.203043711494463</v>
      </c>
      <c r="S90" s="37">
        <f t="shared" si="20"/>
        <v>162</v>
      </c>
      <c r="T90" s="26">
        <f>Official!X408</f>
        <v>12.646409799186298</v>
      </c>
      <c r="U90" s="26" t="str">
        <f t="shared" si="24"/>
        <v>Arizona</v>
      </c>
      <c r="V90" s="26">
        <f t="shared" si="25"/>
        <v>4</v>
      </c>
      <c r="W90" s="26">
        <f t="shared" si="26"/>
        <v>88</v>
      </c>
    </row>
    <row r="91" spans="1:23" ht="15" customHeight="1" x14ac:dyDescent="0.25">
      <c r="A91" s="26" t="str">
        <f>Official!B410</f>
        <v>Arizona Total</v>
      </c>
      <c r="B91" s="29">
        <v>4</v>
      </c>
      <c r="C91" s="28">
        <f>Official!F414</f>
        <v>39.77900552486188</v>
      </c>
      <c r="D91" s="28">
        <f>Official!F415</f>
        <v>37.292817679558013</v>
      </c>
      <c r="E91" s="28">
        <f>Official!F416</f>
        <v>22.928176795580111</v>
      </c>
      <c r="F91" s="28">
        <f>Official!C420</f>
        <v>59.905417787369302</v>
      </c>
      <c r="G91" s="28">
        <f>Official!C421</f>
        <v>69.810465461297355</v>
      </c>
      <c r="H91" s="28">
        <f>Official!C422</f>
        <v>46.760211702710443</v>
      </c>
      <c r="I91" s="37">
        <f t="shared" si="15"/>
        <v>64</v>
      </c>
      <c r="J91" s="28">
        <f>Official!F420</f>
        <v>56.572603042329433</v>
      </c>
      <c r="K91" s="37">
        <f t="shared" si="16"/>
        <v>91</v>
      </c>
      <c r="L91" s="28">
        <f>Official!F421</f>
        <v>54.952523836964026</v>
      </c>
      <c r="M91" s="37">
        <f t="shared" si="17"/>
        <v>196</v>
      </c>
      <c r="N91" s="28">
        <f>Official!F422</f>
        <v>38.474873120706548</v>
      </c>
      <c r="O91" s="37">
        <f t="shared" si="18"/>
        <v>179</v>
      </c>
      <c r="P91" s="26">
        <f>Official!F423</f>
        <v>15.828266985789094</v>
      </c>
      <c r="Q91" s="37">
        <f t="shared" si="19"/>
        <v>146</v>
      </c>
      <c r="R91" s="26">
        <f>Official!F424</f>
        <v>10.013869199553874</v>
      </c>
      <c r="S91" s="37">
        <f t="shared" si="20"/>
        <v>168</v>
      </c>
      <c r="T91" s="26">
        <f>Official!F425</f>
        <v>13.244085701157228</v>
      </c>
      <c r="U91" s="26" t="str">
        <f t="shared" si="24"/>
        <v>Arizona Total</v>
      </c>
      <c r="V91" s="26">
        <f t="shared" si="25"/>
        <v>4</v>
      </c>
      <c r="W91" s="26">
        <f t="shared" si="26"/>
        <v>89</v>
      </c>
    </row>
    <row r="92" spans="1:23" ht="15" customHeight="1" x14ac:dyDescent="0.25">
      <c r="A92" s="26" t="str">
        <f>Official!H410</f>
        <v>Arkanoid</v>
      </c>
      <c r="B92" s="29">
        <v>4</v>
      </c>
      <c r="C92" s="28">
        <f>Official!L414</f>
        <v>46.078431372549019</v>
      </c>
      <c r="D92" s="28">
        <f>Official!L415</f>
        <v>35.294117647058826</v>
      </c>
      <c r="E92" s="28">
        <f>Official!L416</f>
        <v>18.627450980392158</v>
      </c>
      <c r="F92" s="28">
        <f>Official!I420</f>
        <v>45.231558513672994</v>
      </c>
      <c r="G92" s="28">
        <f>Official!I421</f>
        <v>62.693110498315932</v>
      </c>
      <c r="H92" s="28">
        <f>Official!I422</f>
        <v>33.753980776580626</v>
      </c>
      <c r="I92" s="37">
        <f t="shared" si="15"/>
        <v>73</v>
      </c>
      <c r="J92" s="28">
        <f>Official!L420</f>
        <v>55.738788868546187</v>
      </c>
      <c r="K92" s="37">
        <f t="shared" si="16"/>
        <v>47</v>
      </c>
      <c r="L92" s="28">
        <f>Official!L421</f>
        <v>58.730775992321469</v>
      </c>
      <c r="M92" s="37">
        <f t="shared" si="17"/>
        <v>213</v>
      </c>
      <c r="N92" s="28">
        <f>Official!L422</f>
        <v>35.530435139132351</v>
      </c>
      <c r="O92" s="37">
        <f t="shared" si="18"/>
        <v>170</v>
      </c>
      <c r="P92" s="26">
        <f>Official!L423</f>
        <v>14.963058326069151</v>
      </c>
      <c r="Q92" s="37">
        <f t="shared" si="19"/>
        <v>176</v>
      </c>
      <c r="R92" s="26">
        <f>Official!L424</f>
        <v>12.61999315310239</v>
      </c>
      <c r="S92" s="37">
        <f t="shared" si="20"/>
        <v>176</v>
      </c>
      <c r="T92" s="26">
        <f>Official!L425</f>
        <v>13.841194703740326</v>
      </c>
      <c r="U92" s="26" t="str">
        <f t="shared" si="24"/>
        <v>Arkanoid</v>
      </c>
      <c r="V92" s="26">
        <f t="shared" si="25"/>
        <v>4</v>
      </c>
      <c r="W92" s="26">
        <f t="shared" si="26"/>
        <v>90</v>
      </c>
    </row>
    <row r="93" spans="1:23" ht="15" customHeight="1" x14ac:dyDescent="0.25">
      <c r="A93" s="26" t="str">
        <f>Official!N410</f>
        <v>Neo Arkanoid</v>
      </c>
      <c r="B93" s="29">
        <v>4</v>
      </c>
      <c r="C93" s="28">
        <f>Official!R414</f>
        <v>39.162561576354683</v>
      </c>
      <c r="D93" s="28">
        <f>Official!R415</f>
        <v>36.945812807881772</v>
      </c>
      <c r="E93" s="28">
        <f>Official!R416</f>
        <v>23.891625615763548</v>
      </c>
      <c r="F93" s="28">
        <f>Official!O420</f>
        <v>64.60146460558235</v>
      </c>
      <c r="G93" s="28">
        <f>Official!O421</f>
        <v>70.079365600087741</v>
      </c>
      <c r="H93" s="28">
        <f>Official!O422</f>
        <v>35.568969303331485</v>
      </c>
      <c r="I93" s="37">
        <f t="shared" si="15"/>
        <v>6</v>
      </c>
      <c r="J93" s="28">
        <f>Official!R420</f>
        <v>64.51624765112544</v>
      </c>
      <c r="K93" s="37">
        <f t="shared" si="16"/>
        <v>116</v>
      </c>
      <c r="L93" s="28">
        <f>Official!R421</f>
        <v>52.738950497252695</v>
      </c>
      <c r="M93" s="37">
        <f t="shared" si="17"/>
        <v>219</v>
      </c>
      <c r="N93" s="28">
        <f>Official!R422</f>
        <v>32.744801851621872</v>
      </c>
      <c r="O93" s="37">
        <f t="shared" si="18"/>
        <v>212</v>
      </c>
      <c r="P93" s="26">
        <f>Official!R423</f>
        <v>20.305643778248573</v>
      </c>
      <c r="Q93" s="37">
        <f t="shared" si="19"/>
        <v>208</v>
      </c>
      <c r="R93" s="26">
        <f>Official!R424</f>
        <v>16.061836116007996</v>
      </c>
      <c r="S93" s="37">
        <f t="shared" si="20"/>
        <v>213</v>
      </c>
      <c r="T93" s="26">
        <f>Official!R425</f>
        <v>18.307126326469479</v>
      </c>
      <c r="U93" s="26" t="str">
        <f t="shared" si="24"/>
        <v>Neo Arkanoid</v>
      </c>
      <c r="V93" s="26">
        <f t="shared" si="25"/>
        <v>4</v>
      </c>
      <c r="W93" s="26">
        <f t="shared" si="26"/>
        <v>91</v>
      </c>
    </row>
    <row r="94" spans="1:23" ht="15" customHeight="1" x14ac:dyDescent="0.25">
      <c r="A94" s="26" t="str">
        <f>Official!T410</f>
        <v>Arkanoid Total</v>
      </c>
      <c r="B94" s="29">
        <v>4</v>
      </c>
      <c r="C94" s="28">
        <f>Official!X414</f>
        <v>40.551181102362207</v>
      </c>
      <c r="D94" s="28">
        <f>Official!X415</f>
        <v>36.614173228346459</v>
      </c>
      <c r="E94" s="28">
        <f>Official!X416</f>
        <v>22.834645669291341</v>
      </c>
      <c r="F94" s="28">
        <f>Official!U420</f>
        <v>60.994812041186535</v>
      </c>
      <c r="G94" s="28">
        <f>Official!U421</f>
        <v>70.575774283492407</v>
      </c>
      <c r="H94" s="28">
        <f>Official!U422</f>
        <v>33.847984981967201</v>
      </c>
      <c r="I94" s="37">
        <f t="shared" si="15"/>
        <v>13</v>
      </c>
      <c r="J94" s="28">
        <f>Official!X420</f>
        <v>63.573413529609667</v>
      </c>
      <c r="K94" s="37">
        <f t="shared" si="16"/>
        <v>92</v>
      </c>
      <c r="L94" s="28">
        <f>Official!X421</f>
        <v>54.790481121152936</v>
      </c>
      <c r="M94" s="37">
        <f t="shared" si="17"/>
        <v>222</v>
      </c>
      <c r="N94" s="28">
        <f>Official!X422</f>
        <v>31.636105349237397</v>
      </c>
      <c r="O94" s="37">
        <f t="shared" si="18"/>
        <v>210</v>
      </c>
      <c r="P94" s="26">
        <f>Official!X423</f>
        <v>20.064096893817634</v>
      </c>
      <c r="Q94" s="37">
        <f t="shared" si="19"/>
        <v>212</v>
      </c>
      <c r="R94" s="26">
        <f>Official!X424</f>
        <v>16.498771029416414</v>
      </c>
      <c r="S94" s="37">
        <f t="shared" si="20"/>
        <v>215</v>
      </c>
      <c r="T94" s="26">
        <f>Official!X425</f>
        <v>18.368144022268726</v>
      </c>
      <c r="U94" s="26" t="str">
        <f t="shared" si="24"/>
        <v>Arkanoid Total</v>
      </c>
      <c r="V94" s="26">
        <f t="shared" si="25"/>
        <v>4</v>
      </c>
      <c r="W94" s="26">
        <f t="shared" si="26"/>
        <v>92</v>
      </c>
    </row>
    <row r="95" spans="1:23" ht="15" customHeight="1" x14ac:dyDescent="0.25">
      <c r="A95" s="26" t="str">
        <f>Official!B427</f>
        <v>Ashrigo</v>
      </c>
      <c r="B95" s="29">
        <v>4</v>
      </c>
      <c r="C95" s="28">
        <f>Official!F431</f>
        <v>24.509803921568626</v>
      </c>
      <c r="D95" s="28">
        <f>Official!F432</f>
        <v>50</v>
      </c>
      <c r="E95" s="28">
        <f>Official!F433</f>
        <v>25.490196078431371</v>
      </c>
      <c r="F95" s="28">
        <f>Official!C437</f>
        <v>27.92739471257288</v>
      </c>
      <c r="G95" s="28">
        <f>Official!C438</f>
        <v>66.844210560001088</v>
      </c>
      <c r="H95" s="28">
        <f>Official!C439</f>
        <v>47.467465965173645</v>
      </c>
      <c r="I95" s="37">
        <f t="shared" si="15"/>
        <v>214</v>
      </c>
      <c r="J95" s="28">
        <f>Official!F437</f>
        <v>40.229964373699616</v>
      </c>
      <c r="K95" s="37">
        <f t="shared" si="16"/>
        <v>4</v>
      </c>
      <c r="L95" s="28">
        <f>Official!F438</f>
        <v>69.458407923714105</v>
      </c>
      <c r="M95" s="37">
        <f t="shared" si="17"/>
        <v>180</v>
      </c>
      <c r="N95" s="28">
        <f>Official!F439</f>
        <v>40.311627702586279</v>
      </c>
      <c r="O95" s="37">
        <f t="shared" si="18"/>
        <v>209</v>
      </c>
      <c r="P95" s="26">
        <f>Official!F440</f>
        <v>19.714728785881913</v>
      </c>
      <c r="Q95" s="37">
        <f t="shared" si="19"/>
        <v>216</v>
      </c>
      <c r="R95" s="26">
        <f>Official!F441</f>
        <v>16.851525047278841</v>
      </c>
      <c r="S95" s="37">
        <f t="shared" si="20"/>
        <v>214</v>
      </c>
      <c r="T95" s="26">
        <f>Official!F442</f>
        <v>18.339089774576426</v>
      </c>
      <c r="U95" s="26" t="str">
        <f t="shared" si="24"/>
        <v>Ashrigo</v>
      </c>
      <c r="V95" s="26">
        <f t="shared" si="25"/>
        <v>4</v>
      </c>
      <c r="W95" s="26">
        <f t="shared" si="26"/>
        <v>93</v>
      </c>
    </row>
    <row r="96" spans="1:23" ht="15" customHeight="1" x14ac:dyDescent="0.25">
      <c r="A96" s="26" t="str">
        <f>Official!H427</f>
        <v>Avant-garde II</v>
      </c>
      <c r="B96" s="29">
        <v>4</v>
      </c>
      <c r="C96" s="28">
        <f>Official!L431</f>
        <v>31.632653061224492</v>
      </c>
      <c r="D96" s="28">
        <f>Official!L432</f>
        <v>40.816326530612244</v>
      </c>
      <c r="E96" s="28">
        <f>Official!L433</f>
        <v>27.551020408163261</v>
      </c>
      <c r="F96" s="28">
        <f>Official!I437</f>
        <v>41.817044967821388</v>
      </c>
      <c r="G96" s="28">
        <f>Official!I438</f>
        <v>57.452561634277849</v>
      </c>
      <c r="H96" s="28">
        <f>Official!I439</f>
        <v>52.584606636181277</v>
      </c>
      <c r="I96" s="37">
        <f t="shared" si="15"/>
        <v>197</v>
      </c>
      <c r="J96" s="28">
        <f>Official!L437</f>
        <v>44.616219165820056</v>
      </c>
      <c r="K96" s="37">
        <f t="shared" si="16"/>
        <v>52</v>
      </c>
      <c r="L96" s="28">
        <f>Official!L438</f>
        <v>57.817758333228227</v>
      </c>
      <c r="M96" s="37">
        <f t="shared" si="17"/>
        <v>93</v>
      </c>
      <c r="N96" s="28">
        <f>Official!L439</f>
        <v>47.566022500951718</v>
      </c>
      <c r="O96" s="37">
        <f t="shared" si="18"/>
        <v>46</v>
      </c>
      <c r="P96" s="26">
        <f>Official!L440</f>
        <v>8.036840779658375</v>
      </c>
      <c r="Q96" s="37">
        <f t="shared" si="19"/>
        <v>89</v>
      </c>
      <c r="R96" s="26">
        <f>Official!L441</f>
        <v>6.9291661797476047</v>
      </c>
      <c r="S96" s="37">
        <f t="shared" si="20"/>
        <v>57</v>
      </c>
      <c r="T96" s="26">
        <f>Official!L442</f>
        <v>7.5034709856218491</v>
      </c>
      <c r="U96" s="26" t="str">
        <f t="shared" si="24"/>
        <v>Avant-garde II</v>
      </c>
      <c r="V96" s="26">
        <f t="shared" si="25"/>
        <v>4</v>
      </c>
      <c r="W96" s="26">
        <f t="shared" si="26"/>
        <v>94</v>
      </c>
    </row>
    <row r="97" spans="1:23" ht="15" customHeight="1" x14ac:dyDescent="0.25">
      <c r="A97" s="26" t="str">
        <f>Official!N427</f>
        <v>Avant-garde Total</v>
      </c>
      <c r="B97" s="29">
        <v>4</v>
      </c>
      <c r="C97" s="28">
        <f>Official!R431</f>
        <v>28.63247863247863</v>
      </c>
      <c r="D97" s="28">
        <f>Official!R432</f>
        <v>44.871794871794876</v>
      </c>
      <c r="E97" s="28">
        <f>Official!R433</f>
        <v>26.495726495726498</v>
      </c>
      <c r="F97" s="28">
        <f>Official!O437</f>
        <v>36.430033354061777</v>
      </c>
      <c r="G97" s="28">
        <f>Official!O438</f>
        <v>58.740653664444444</v>
      </c>
      <c r="H97" s="28">
        <f>Official!O439</f>
        <v>56.811589914154908</v>
      </c>
      <c r="I97" s="37">
        <f t="shared" si="15"/>
        <v>216</v>
      </c>
      <c r="J97" s="28">
        <f>Official!R437</f>
        <v>39.809221719953435</v>
      </c>
      <c r="K97" s="37">
        <f t="shared" si="16"/>
        <v>26</v>
      </c>
      <c r="L97" s="28">
        <f>Official!R438</f>
        <v>61.15531015519133</v>
      </c>
      <c r="M97" s="37">
        <f t="shared" si="17"/>
        <v>71</v>
      </c>
      <c r="N97" s="28">
        <f>Official!R439</f>
        <v>49.035468124855228</v>
      </c>
      <c r="O97" s="37">
        <f t="shared" si="18"/>
        <v>123</v>
      </c>
      <c r="P97" s="26">
        <f>Official!R440</f>
        <v>12.388316641341124</v>
      </c>
      <c r="Q97" s="37">
        <f t="shared" si="19"/>
        <v>157</v>
      </c>
      <c r="R97" s="26">
        <f>Official!R441</f>
        <v>10.705681397037601</v>
      </c>
      <c r="S97" s="37">
        <f t="shared" si="20"/>
        <v>141</v>
      </c>
      <c r="T97" s="26">
        <f>Official!R442</f>
        <v>11.577607770627885</v>
      </c>
      <c r="U97" s="26" t="str">
        <f t="shared" si="24"/>
        <v>Avant-garde Total</v>
      </c>
      <c r="V97" s="26">
        <f t="shared" si="25"/>
        <v>4</v>
      </c>
      <c r="W97" s="26">
        <f t="shared" si="26"/>
        <v>95</v>
      </c>
    </row>
    <row r="98" spans="1:23" ht="15" customHeight="1" x14ac:dyDescent="0.25">
      <c r="A98" s="26" t="str">
        <f>Official!T427</f>
        <v>Beltway Total</v>
      </c>
      <c r="B98" s="29">
        <v>4</v>
      </c>
      <c r="C98" s="28">
        <f>Official!X431</f>
        <v>61.666666666666671</v>
      </c>
      <c r="D98" s="28">
        <f>Official!X432</f>
        <v>18.888888888888889</v>
      </c>
      <c r="E98" s="28">
        <f>Official!X433</f>
        <v>19.444444444444446</v>
      </c>
      <c r="F98" s="28">
        <f>Official!U437</f>
        <v>61.680794746277492</v>
      </c>
      <c r="G98" s="28">
        <f>Official!U438</f>
        <v>59.695805289226186</v>
      </c>
      <c r="H98" s="28">
        <f>Official!U439</f>
        <v>36.996770346981066</v>
      </c>
      <c r="I98" s="37">
        <f t="shared" si="15"/>
        <v>17</v>
      </c>
      <c r="J98" s="28">
        <f>Official!X437</f>
        <v>62.34201219964821</v>
      </c>
      <c r="K98" s="37">
        <f t="shared" si="16"/>
        <v>155</v>
      </c>
      <c r="L98" s="28">
        <f>Official!X438</f>
        <v>49.007505271474344</v>
      </c>
      <c r="M98" s="37">
        <f t="shared" si="17"/>
        <v>193</v>
      </c>
      <c r="N98" s="28">
        <f>Official!X439</f>
        <v>38.65048252887744</v>
      </c>
      <c r="O98" s="37">
        <f t="shared" si="18"/>
        <v>160</v>
      </c>
      <c r="P98" s="26">
        <f>Official!X440</f>
        <v>14.133888133143005</v>
      </c>
      <c r="Q98" s="37">
        <f t="shared" si="19"/>
        <v>172</v>
      </c>
      <c r="R98" s="26">
        <f>Official!X441</f>
        <v>11.876907378390484</v>
      </c>
      <c r="S98" s="37">
        <f t="shared" si="20"/>
        <v>166</v>
      </c>
      <c r="T98" s="26">
        <f>Official!X442</f>
        <v>13.054266019870036</v>
      </c>
      <c r="U98" s="26" t="str">
        <f t="shared" si="24"/>
        <v>Beltway Total</v>
      </c>
      <c r="V98" s="26">
        <f t="shared" si="25"/>
        <v>4</v>
      </c>
      <c r="W98" s="26">
        <f t="shared" si="26"/>
        <v>96</v>
      </c>
    </row>
    <row r="99" spans="1:23" ht="15" customHeight="1" x14ac:dyDescent="0.25">
      <c r="A99" s="26" t="str">
        <f>Official!B444</f>
        <v>Blade Storm</v>
      </c>
      <c r="B99" s="29">
        <v>4</v>
      </c>
      <c r="C99" s="28">
        <f>Official!F448</f>
        <v>34.686346863468636</v>
      </c>
      <c r="D99" s="28">
        <f>Official!F449</f>
        <v>40.405904059040594</v>
      </c>
      <c r="E99" s="28">
        <f>Official!F450</f>
        <v>24.907749077490777</v>
      </c>
      <c r="F99" s="28">
        <f>Official!C454</f>
        <v>58.001229535119123</v>
      </c>
      <c r="G99" s="28">
        <f>Official!C455</f>
        <v>64.939236904422756</v>
      </c>
      <c r="H99" s="28">
        <f>Official!C456</f>
        <v>57.909251673900492</v>
      </c>
      <c r="I99" s="37">
        <f t="shared" si="15"/>
        <v>142</v>
      </c>
      <c r="J99" s="28">
        <f>Official!F454</f>
        <v>50.045988930609312</v>
      </c>
      <c r="K99" s="37">
        <f t="shared" si="16"/>
        <v>106</v>
      </c>
      <c r="L99" s="28">
        <f>Official!F455</f>
        <v>53.469003684651817</v>
      </c>
      <c r="M99" s="37">
        <f t="shared" si="17"/>
        <v>102</v>
      </c>
      <c r="N99" s="28">
        <f>Official!F456</f>
        <v>46.485007384738864</v>
      </c>
      <c r="O99" s="37">
        <f t="shared" si="18"/>
        <v>143</v>
      </c>
      <c r="P99" s="26">
        <f>Official!F457</f>
        <v>13.224158487427983</v>
      </c>
      <c r="Q99" s="37">
        <f t="shared" si="19"/>
        <v>30</v>
      </c>
      <c r="R99" s="26">
        <f>Official!F458</f>
        <v>3.4922252670186378</v>
      </c>
      <c r="S99" s="37">
        <f t="shared" si="20"/>
        <v>108</v>
      </c>
      <c r="T99" s="26">
        <f>Official!F459</f>
        <v>9.6714529677866139</v>
      </c>
      <c r="U99" s="26" t="str">
        <f t="shared" si="24"/>
        <v>Blade Storm</v>
      </c>
      <c r="V99" s="26">
        <f t="shared" si="25"/>
        <v>4</v>
      </c>
      <c r="W99" s="26">
        <f t="shared" si="26"/>
        <v>97</v>
      </c>
    </row>
    <row r="100" spans="1:23" ht="15" customHeight="1" x14ac:dyDescent="0.25">
      <c r="A100" s="26" t="str">
        <f>Official!H444</f>
        <v>Blade Storm Total</v>
      </c>
      <c r="B100" s="29">
        <v>4</v>
      </c>
      <c r="C100" s="28">
        <f>Official!L448</f>
        <v>33.606557377049178</v>
      </c>
      <c r="D100" s="28">
        <f>Official!L449</f>
        <v>41.803278688524593</v>
      </c>
      <c r="E100" s="28">
        <f>Official!L450</f>
        <v>24.590163934426229</v>
      </c>
      <c r="F100" s="28">
        <f>Official!I454</f>
        <v>53.606908164159663</v>
      </c>
      <c r="G100" s="28">
        <f>Official!I455</f>
        <v>68.19035177008108</v>
      </c>
      <c r="H100" s="28">
        <f>Official!I456</f>
        <v>58.334289131434559</v>
      </c>
      <c r="I100" s="37">
        <f t="shared" si="15"/>
        <v>175</v>
      </c>
      <c r="J100" s="28">
        <f>Official!L454</f>
        <v>47.636309516362552</v>
      </c>
      <c r="K100" s="37">
        <f t="shared" si="16"/>
        <v>58</v>
      </c>
      <c r="L100" s="28">
        <f>Official!L455</f>
        <v>57.291721802960708</v>
      </c>
      <c r="M100" s="37">
        <f t="shared" si="17"/>
        <v>130</v>
      </c>
      <c r="N100" s="28">
        <f>Official!L456</f>
        <v>45.07196868067674</v>
      </c>
      <c r="O100" s="37">
        <f t="shared" si="18"/>
        <v>163</v>
      </c>
      <c r="P100" s="26">
        <f>Official!L457</f>
        <v>14.376353142405792</v>
      </c>
      <c r="Q100" s="37">
        <f t="shared" si="19"/>
        <v>75</v>
      </c>
      <c r="R100" s="26">
        <f>Official!L458</f>
        <v>6.4436686847805014</v>
      </c>
      <c r="S100" s="37">
        <f t="shared" si="20"/>
        <v>135</v>
      </c>
      <c r="T100" s="26">
        <f>Official!L459</f>
        <v>11.140026835568705</v>
      </c>
      <c r="U100" s="26" t="str">
        <f t="shared" si="24"/>
        <v>Blade Storm Total</v>
      </c>
      <c r="V100" s="26">
        <f t="shared" si="25"/>
        <v>4</v>
      </c>
      <c r="W100" s="26">
        <f t="shared" si="26"/>
        <v>98</v>
      </c>
    </row>
    <row r="101" spans="1:23" ht="15" customHeight="1" x14ac:dyDescent="0.25">
      <c r="A101" s="26" t="str">
        <f>Official!N444</f>
        <v>Blaze Total</v>
      </c>
      <c r="B101" s="29">
        <v>4</v>
      </c>
      <c r="C101" s="28">
        <f>Official!R448</f>
        <v>23.846153846153847</v>
      </c>
      <c r="D101" s="28">
        <f>Official!R449</f>
        <v>50.769230769230766</v>
      </c>
      <c r="E101" s="28">
        <f>Official!R450</f>
        <v>25.384615384615383</v>
      </c>
      <c r="F101" s="28">
        <f>Official!O454</f>
        <v>45.103750567231067</v>
      </c>
      <c r="G101" s="28">
        <f>Official!O455</f>
        <v>50.621587630366072</v>
      </c>
      <c r="H101" s="28">
        <f>Official!O456</f>
        <v>47.732820099710288</v>
      </c>
      <c r="I101" s="37">
        <f t="shared" si="15"/>
        <v>162</v>
      </c>
      <c r="J101" s="28">
        <f>Official!R454</f>
        <v>48.685465233760389</v>
      </c>
      <c r="K101" s="37">
        <f t="shared" si="16"/>
        <v>114</v>
      </c>
      <c r="L101" s="28">
        <f>Official!R455</f>
        <v>52.758918531567502</v>
      </c>
      <c r="M101" s="37">
        <f t="shared" si="17"/>
        <v>77</v>
      </c>
      <c r="N101" s="28">
        <f>Official!R456</f>
        <v>48.555616234672108</v>
      </c>
      <c r="O101" s="37">
        <f t="shared" si="18"/>
        <v>7</v>
      </c>
      <c r="P101" s="26">
        <f>Official!R457</f>
        <v>3.8405555841825723</v>
      </c>
      <c r="Q101" s="37">
        <f t="shared" si="19"/>
        <v>16</v>
      </c>
      <c r="R101" s="26">
        <f>Official!R458</f>
        <v>2.3901754723264554</v>
      </c>
      <c r="S101" s="37">
        <f t="shared" si="20"/>
        <v>6</v>
      </c>
      <c r="T101" s="26">
        <f>Official!R459</f>
        <v>3.1986564354199509</v>
      </c>
      <c r="U101" s="26" t="str">
        <f t="shared" si="24"/>
        <v>Blaze Total</v>
      </c>
      <c r="V101" s="26">
        <f t="shared" si="25"/>
        <v>4</v>
      </c>
      <c r="W101" s="26">
        <f t="shared" si="26"/>
        <v>99</v>
      </c>
    </row>
    <row r="102" spans="1:23" ht="15" customHeight="1" x14ac:dyDescent="0.25">
      <c r="A102" s="26" t="str">
        <f>Official!T444</f>
        <v>Byzantium II</v>
      </c>
      <c r="B102" s="29">
        <v>4</v>
      </c>
      <c r="C102" s="28">
        <f>Official!X448</f>
        <v>34.840425531914896</v>
      </c>
      <c r="D102" s="28">
        <f>Official!X449</f>
        <v>35.372340425531917</v>
      </c>
      <c r="E102" s="28">
        <f>Official!X450</f>
        <v>29.787234042553191</v>
      </c>
      <c r="F102" s="28">
        <f>Official!U454</f>
        <v>54.364418430809813</v>
      </c>
      <c r="G102" s="28">
        <f>Official!U455</f>
        <v>67.412394776618171</v>
      </c>
      <c r="H102" s="28">
        <f>Official!U456</f>
        <v>52.514132689546393</v>
      </c>
      <c r="I102" s="37">
        <f t="shared" si="15"/>
        <v>127</v>
      </c>
      <c r="J102" s="28">
        <f>Official!X454</f>
        <v>50.92514287063171</v>
      </c>
      <c r="K102" s="37">
        <f t="shared" si="16"/>
        <v>67</v>
      </c>
      <c r="L102" s="28">
        <f>Official!X455</f>
        <v>56.523988172904183</v>
      </c>
      <c r="M102" s="37">
        <f t="shared" si="17"/>
        <v>159</v>
      </c>
      <c r="N102" s="28">
        <f>Official!X456</f>
        <v>42.550868956464114</v>
      </c>
      <c r="O102" s="37">
        <f t="shared" si="18"/>
        <v>130</v>
      </c>
      <c r="P102" s="26">
        <f>Official!X457</f>
        <v>12.817185792455339</v>
      </c>
      <c r="Q102" s="37">
        <f t="shared" si="19"/>
        <v>92</v>
      </c>
      <c r="R102" s="26">
        <f>Official!X458</f>
        <v>7.0323489786501767</v>
      </c>
      <c r="S102" s="37">
        <f t="shared" si="20"/>
        <v>124</v>
      </c>
      <c r="T102" s="26">
        <f>Official!X459</f>
        <v>10.337654080976041</v>
      </c>
      <c r="U102" s="26" t="str">
        <f t="shared" si="24"/>
        <v>Byzantium II</v>
      </c>
      <c r="V102" s="26">
        <f t="shared" si="25"/>
        <v>4</v>
      </c>
      <c r="W102" s="26">
        <f t="shared" si="26"/>
        <v>100</v>
      </c>
    </row>
    <row r="103" spans="1:23" ht="15" customHeight="1" x14ac:dyDescent="0.25">
      <c r="A103" s="26" t="str">
        <f>Official!B461</f>
        <v>Byzantium III</v>
      </c>
      <c r="B103" s="29">
        <v>4</v>
      </c>
      <c r="C103" s="28">
        <f>Official!F465</f>
        <v>33.832335329341319</v>
      </c>
      <c r="D103" s="28">
        <f>Official!F466</f>
        <v>38.323353293413177</v>
      </c>
      <c r="E103" s="28">
        <f>Official!F467</f>
        <v>27.844311377245507</v>
      </c>
      <c r="F103" s="28">
        <f>Official!C471</f>
        <v>54.975452926367694</v>
      </c>
      <c r="G103" s="28">
        <f>Official!C472</f>
        <v>66.924214799525771</v>
      </c>
      <c r="H103" s="28">
        <f>Official!C473</f>
        <v>57.31970108627273</v>
      </c>
      <c r="I103" s="37">
        <f t="shared" si="15"/>
        <v>160</v>
      </c>
      <c r="J103" s="28">
        <f>Official!F471</f>
        <v>48.827875920047482</v>
      </c>
      <c r="K103" s="37">
        <f t="shared" si="16"/>
        <v>75</v>
      </c>
      <c r="L103" s="28">
        <f>Official!F472</f>
        <v>55.974380936579038</v>
      </c>
      <c r="M103" s="37">
        <f t="shared" si="17"/>
        <v>126</v>
      </c>
      <c r="N103" s="28">
        <f>Official!F473</f>
        <v>45.197743143373479</v>
      </c>
      <c r="O103" s="37">
        <f t="shared" si="18"/>
        <v>149</v>
      </c>
      <c r="P103" s="26">
        <f>Official!F474</f>
        <v>13.504854727011509</v>
      </c>
      <c r="Q103" s="37">
        <f t="shared" si="19"/>
        <v>58</v>
      </c>
      <c r="R103" s="26">
        <f>Official!F475</f>
        <v>5.4831000971703947</v>
      </c>
      <c r="S103" s="37">
        <f t="shared" si="20"/>
        <v>123</v>
      </c>
      <c r="T103" s="26">
        <f>Official!F476</f>
        <v>10.306441865970891</v>
      </c>
      <c r="U103" s="26" t="str">
        <f t="shared" si="24"/>
        <v>Byzantium III</v>
      </c>
      <c r="V103" s="26">
        <f t="shared" si="25"/>
        <v>4</v>
      </c>
      <c r="W103" s="26">
        <f t="shared" si="26"/>
        <v>101</v>
      </c>
    </row>
    <row r="104" spans="1:23" ht="15" customHeight="1" x14ac:dyDescent="0.25">
      <c r="A104" s="26" t="str">
        <f>Official!H461</f>
        <v>Byzantium Total</v>
      </c>
      <c r="B104" s="29">
        <v>4</v>
      </c>
      <c r="C104" s="28">
        <f>Official!L465</f>
        <v>34.645669291338585</v>
      </c>
      <c r="D104" s="28">
        <f>Official!L466</f>
        <v>36.745406824146983</v>
      </c>
      <c r="E104" s="28">
        <f>Official!L467</f>
        <v>28.608923884514436</v>
      </c>
      <c r="F104" s="28">
        <f>Official!I471</f>
        <v>55.982307142771326</v>
      </c>
      <c r="G104" s="28">
        <f>Official!I472</f>
        <v>64.128972022400816</v>
      </c>
      <c r="H104" s="28">
        <f>Official!I473</f>
        <v>53.229839965526779</v>
      </c>
      <c r="I104" s="37">
        <f t="shared" si="15"/>
        <v>123</v>
      </c>
      <c r="J104" s="28">
        <f>Official!L471</f>
        <v>51.37623358862227</v>
      </c>
      <c r="K104" s="37">
        <f t="shared" si="16"/>
        <v>101</v>
      </c>
      <c r="L104" s="28">
        <f>Official!L472</f>
        <v>54.073332439814749</v>
      </c>
      <c r="M104" s="37">
        <f t="shared" si="17"/>
        <v>135</v>
      </c>
      <c r="N104" s="28">
        <f>Official!L473</f>
        <v>44.550433971562981</v>
      </c>
      <c r="O104" s="37">
        <f t="shared" si="18"/>
        <v>106</v>
      </c>
      <c r="P104" s="26">
        <f>Official!L474</f>
        <v>11.087103214166266</v>
      </c>
      <c r="Q104" s="37">
        <f t="shared" si="19"/>
        <v>50</v>
      </c>
      <c r="R104" s="26">
        <f>Official!L475</f>
        <v>4.9083513501986662</v>
      </c>
      <c r="S104" s="37">
        <f t="shared" si="20"/>
        <v>80</v>
      </c>
      <c r="T104" s="26">
        <f>Official!L476</f>
        <v>8.5736739691503612</v>
      </c>
      <c r="U104" s="26" t="str">
        <f t="shared" si="24"/>
        <v>Byzantium Total</v>
      </c>
      <c r="V104" s="26">
        <f t="shared" si="25"/>
        <v>4</v>
      </c>
      <c r="W104" s="26">
        <f t="shared" si="26"/>
        <v>102</v>
      </c>
    </row>
    <row r="105" spans="1:23" ht="15" customHeight="1" x14ac:dyDescent="0.25">
      <c r="A105" s="26" t="str">
        <f>Official!N461</f>
        <v>Circuit Breaker</v>
      </c>
      <c r="B105" s="29">
        <v>4</v>
      </c>
      <c r="C105" s="28">
        <f>Official!R465</f>
        <v>36.680327868852459</v>
      </c>
      <c r="D105" s="28">
        <f>Official!R466</f>
        <v>31.147540983606557</v>
      </c>
      <c r="E105" s="28">
        <f>Official!R467</f>
        <v>32.172131147540981</v>
      </c>
      <c r="F105" s="28">
        <f>Official!O471</f>
        <v>54.311865586581582</v>
      </c>
      <c r="G105" s="28">
        <f>Official!O472</f>
        <v>51.215100912008225</v>
      </c>
      <c r="H105" s="28">
        <f>Official!O473</f>
        <v>51.165283189411944</v>
      </c>
      <c r="I105" s="37">
        <f t="shared" si="15"/>
        <v>119</v>
      </c>
      <c r="J105" s="28">
        <f>Official!R471</f>
        <v>51.573291198584819</v>
      </c>
      <c r="K105" s="37">
        <f t="shared" si="16"/>
        <v>158</v>
      </c>
      <c r="L105" s="28">
        <f>Official!R472</f>
        <v>48.451617662713318</v>
      </c>
      <c r="M105" s="37">
        <f t="shared" si="17"/>
        <v>59</v>
      </c>
      <c r="N105" s="28">
        <f>Official!R473</f>
        <v>49.975091138701856</v>
      </c>
      <c r="O105" s="37">
        <f t="shared" si="18"/>
        <v>4</v>
      </c>
      <c r="P105" s="26">
        <f>Official!R474</f>
        <v>3.2731131950053167</v>
      </c>
      <c r="Q105" s="37">
        <f t="shared" si="19"/>
        <v>5</v>
      </c>
      <c r="R105" s="26">
        <f>Official!R475</f>
        <v>1.5609858278243587</v>
      </c>
      <c r="S105" s="37">
        <f t="shared" si="20"/>
        <v>3</v>
      </c>
      <c r="T105" s="26">
        <f>Official!R476</f>
        <v>2.5641710884793172</v>
      </c>
      <c r="U105" s="26" t="str">
        <f t="shared" si="24"/>
        <v>Circuit Breaker</v>
      </c>
      <c r="V105" s="26">
        <f t="shared" si="25"/>
        <v>4</v>
      </c>
      <c r="W105" s="26">
        <f t="shared" si="26"/>
        <v>103</v>
      </c>
    </row>
    <row r="106" spans="1:23" ht="15" customHeight="1" x14ac:dyDescent="0.25">
      <c r="A106" s="26" t="str">
        <f>Official!T461</f>
        <v>Colosseum</v>
      </c>
      <c r="B106" s="29">
        <v>4</v>
      </c>
      <c r="C106" s="28">
        <f>Official!X465</f>
        <v>38.703703703703702</v>
      </c>
      <c r="D106" s="28">
        <f>Official!X466</f>
        <v>14.814814814814813</v>
      </c>
      <c r="E106" s="28">
        <f>Official!X467</f>
        <v>46.481481481481481</v>
      </c>
      <c r="F106" s="28">
        <f>Official!U471</f>
        <v>68.570513784492334</v>
      </c>
      <c r="G106" s="28">
        <f>Official!U472</f>
        <v>38.908033378889506</v>
      </c>
      <c r="H106" s="28">
        <f>Official!U473</f>
        <v>54.565417845416846</v>
      </c>
      <c r="I106" s="37">
        <f t="shared" si="15"/>
        <v>59</v>
      </c>
      <c r="J106" s="28">
        <f>Official!X471</f>
        <v>57.002547969537744</v>
      </c>
      <c r="K106" s="37">
        <f t="shared" si="16"/>
        <v>224</v>
      </c>
      <c r="L106" s="28">
        <f>Official!X472</f>
        <v>35.168759797198589</v>
      </c>
      <c r="M106" s="37">
        <f t="shared" si="17"/>
        <v>15</v>
      </c>
      <c r="N106" s="28">
        <f>Official!X473</f>
        <v>57.828692233263666</v>
      </c>
      <c r="O106" s="37">
        <f t="shared" si="18"/>
        <v>175</v>
      </c>
      <c r="P106" s="26">
        <f>Official!X474</f>
        <v>15.632318219750704</v>
      </c>
      <c r="Q106" s="37">
        <f t="shared" si="19"/>
        <v>182</v>
      </c>
      <c r="R106" s="26">
        <f>Official!X475</f>
        <v>12.850871295403142</v>
      </c>
      <c r="S106" s="37">
        <f t="shared" si="20"/>
        <v>182</v>
      </c>
      <c r="T106" s="26">
        <f>Official!X476</f>
        <v>14.309337265830417</v>
      </c>
      <c r="U106" s="26" t="str">
        <f t="shared" si="24"/>
        <v>Colosseum</v>
      </c>
      <c r="V106" s="26">
        <f t="shared" si="25"/>
        <v>4</v>
      </c>
      <c r="W106" s="26">
        <f t="shared" si="26"/>
        <v>104</v>
      </c>
    </row>
    <row r="107" spans="1:23" ht="15" customHeight="1" x14ac:dyDescent="0.25">
      <c r="A107" s="26" t="str">
        <f>Official!B478</f>
        <v>Colosseum II</v>
      </c>
      <c r="B107" s="29">
        <v>4</v>
      </c>
      <c r="C107" s="28">
        <f>Official!F482</f>
        <v>31.25</v>
      </c>
      <c r="D107" s="28">
        <f>Official!F483</f>
        <v>33.18452380952381</v>
      </c>
      <c r="E107" s="28">
        <f>Official!F484</f>
        <v>35.56547619047619</v>
      </c>
      <c r="F107" s="28">
        <f>Official!C488</f>
        <v>55.799047582135522</v>
      </c>
      <c r="G107" s="28">
        <f>Official!C489</f>
        <v>51.62891346563719</v>
      </c>
      <c r="H107" s="28">
        <f>Official!C490</f>
        <v>55.912667931700057</v>
      </c>
      <c r="I107" s="37">
        <f t="shared" si="15"/>
        <v>144</v>
      </c>
      <c r="J107" s="28">
        <f>Official!F488</f>
        <v>49.943189825217729</v>
      </c>
      <c r="K107" s="37">
        <f t="shared" si="16"/>
        <v>165</v>
      </c>
      <c r="L107" s="28">
        <f>Official!F489</f>
        <v>47.914932941750834</v>
      </c>
      <c r="M107" s="37">
        <f t="shared" si="17"/>
        <v>45</v>
      </c>
      <c r="N107" s="28">
        <f>Official!F490</f>
        <v>52.141877233031437</v>
      </c>
      <c r="O107" s="37">
        <f t="shared" si="18"/>
        <v>19</v>
      </c>
      <c r="P107" s="26">
        <f>Official!F491</f>
        <v>5.9683311741625156</v>
      </c>
      <c r="Q107" s="37">
        <f t="shared" si="19"/>
        <v>9</v>
      </c>
      <c r="R107" s="26">
        <f>Official!F492</f>
        <v>2.1140447150820894</v>
      </c>
      <c r="S107" s="37">
        <f t="shared" si="20"/>
        <v>15</v>
      </c>
      <c r="T107" s="26">
        <f>Official!F493</f>
        <v>4.4771733304534136</v>
      </c>
      <c r="U107" s="26" t="str">
        <f t="shared" si="24"/>
        <v>Colosseum II</v>
      </c>
      <c r="V107" s="26">
        <f t="shared" si="25"/>
        <v>4</v>
      </c>
      <c r="W107" s="26">
        <f t="shared" si="26"/>
        <v>105</v>
      </c>
    </row>
    <row r="108" spans="1:23" ht="15" customHeight="1" x14ac:dyDescent="0.25">
      <c r="A108" s="26" t="str">
        <f>Official!H478</f>
        <v>Colosseum Total</v>
      </c>
      <c r="B108" s="29">
        <v>4</v>
      </c>
      <c r="C108" s="28">
        <f>Official!L482</f>
        <v>34.570957095709574</v>
      </c>
      <c r="D108" s="28">
        <f>Official!L483</f>
        <v>25</v>
      </c>
      <c r="E108" s="28">
        <f>Official!L484</f>
        <v>40.429042904290426</v>
      </c>
      <c r="F108" s="28">
        <f>Official!I488</f>
        <v>61.351169265626559</v>
      </c>
      <c r="G108" s="28">
        <f>Official!I489</f>
        <v>46.748174714158452</v>
      </c>
      <c r="H108" s="28">
        <f>Official!I490</f>
        <v>55.35923051418677</v>
      </c>
      <c r="I108" s="37">
        <f t="shared" si="15"/>
        <v>102</v>
      </c>
      <c r="J108" s="28">
        <f>Official!L488</f>
        <v>52.995969375719895</v>
      </c>
      <c r="K108" s="37">
        <f t="shared" si="16"/>
        <v>197</v>
      </c>
      <c r="L108" s="28">
        <f>Official!L489</f>
        <v>42.69850272426595</v>
      </c>
      <c r="M108" s="37">
        <f t="shared" si="17"/>
        <v>34</v>
      </c>
      <c r="N108" s="28">
        <f>Official!L490</f>
        <v>54.305527900014155</v>
      </c>
      <c r="O108" s="37">
        <f t="shared" si="18"/>
        <v>67</v>
      </c>
      <c r="P108" s="26">
        <f>Official!L491</f>
        <v>9.1690992766665484</v>
      </c>
      <c r="Q108" s="37">
        <f t="shared" si="19"/>
        <v>73</v>
      </c>
      <c r="R108" s="26">
        <f>Official!L492</f>
        <v>6.3570931039903575</v>
      </c>
      <c r="S108" s="37">
        <f t="shared" si="20"/>
        <v>67</v>
      </c>
      <c r="T108" s="26">
        <f>Official!L493</f>
        <v>7.8893920639732693</v>
      </c>
      <c r="U108" s="26" t="str">
        <f t="shared" si="24"/>
        <v>Colosseum Total</v>
      </c>
      <c r="V108" s="26">
        <f t="shared" si="25"/>
        <v>4</v>
      </c>
      <c r="W108" s="26">
        <f t="shared" si="26"/>
        <v>106</v>
      </c>
    </row>
    <row r="109" spans="1:23" ht="15" customHeight="1" x14ac:dyDescent="0.25">
      <c r="A109" s="26" t="str">
        <f>Official!N478</f>
        <v>Dante's Peak SE</v>
      </c>
      <c r="B109" s="29">
        <v>4</v>
      </c>
      <c r="C109" s="28">
        <f>Official!R482</f>
        <v>35.263157894736842</v>
      </c>
      <c r="D109" s="28">
        <f>Official!R483</f>
        <v>32.631578947368425</v>
      </c>
      <c r="E109" s="28">
        <f>Official!R484</f>
        <v>32.10526315789474</v>
      </c>
      <c r="F109" s="28">
        <f>Official!O488</f>
        <v>59.205302234973161</v>
      </c>
      <c r="G109" s="28">
        <f>Official!O489</f>
        <v>65.958500409784236</v>
      </c>
      <c r="H109" s="28">
        <f>Official!O490</f>
        <v>47.750876217464835</v>
      </c>
      <c r="I109" s="37">
        <f t="shared" si="15"/>
        <v>74</v>
      </c>
      <c r="J109" s="28">
        <f>Official!R488</f>
        <v>55.727213008754163</v>
      </c>
      <c r="K109" s="37">
        <f t="shared" si="16"/>
        <v>107</v>
      </c>
      <c r="L109" s="28">
        <f>Official!R489</f>
        <v>53.376599087405538</v>
      </c>
      <c r="M109" s="37">
        <f t="shared" si="17"/>
        <v>175</v>
      </c>
      <c r="N109" s="28">
        <f>Official!R490</f>
        <v>40.8961879038403</v>
      </c>
      <c r="O109" s="37">
        <f t="shared" si="18"/>
        <v>138</v>
      </c>
      <c r="P109" s="26">
        <f>Official!R491</f>
        <v>13.123831040428911</v>
      </c>
      <c r="Q109" s="37">
        <f t="shared" si="19"/>
        <v>110</v>
      </c>
      <c r="R109" s="26">
        <f>Official!R492</f>
        <v>7.9712541336634875</v>
      </c>
      <c r="S109" s="37">
        <f t="shared" si="20"/>
        <v>131</v>
      </c>
      <c r="T109" s="26">
        <f>Official!R493</f>
        <v>10.857620219025268</v>
      </c>
      <c r="U109" s="26" t="str">
        <f t="shared" si="24"/>
        <v>Dante's Peak SE</v>
      </c>
      <c r="V109" s="26">
        <f t="shared" si="25"/>
        <v>4</v>
      </c>
      <c r="W109" s="26">
        <f t="shared" si="26"/>
        <v>107</v>
      </c>
    </row>
    <row r="110" spans="1:23" ht="15" customHeight="1" x14ac:dyDescent="0.25">
      <c r="A110" s="26" t="str">
        <f>Official!T478</f>
        <v>Dante's Peak Total</v>
      </c>
      <c r="B110" s="29">
        <v>4</v>
      </c>
      <c r="C110" s="28">
        <f>Official!X482</f>
        <v>31.896551724137932</v>
      </c>
      <c r="D110" s="28">
        <f>Official!X483</f>
        <v>37.5</v>
      </c>
      <c r="E110" s="28">
        <f>Official!X484</f>
        <v>30.603448275862068</v>
      </c>
      <c r="F110" s="28">
        <f>Official!U488</f>
        <v>48.096661106065085</v>
      </c>
      <c r="G110" s="28">
        <f>Official!U489</f>
        <v>68.754671341460622</v>
      </c>
      <c r="H110" s="28">
        <f>Official!U490</f>
        <v>47.244568615467287</v>
      </c>
      <c r="I110" s="37">
        <f t="shared" si="15"/>
        <v>133</v>
      </c>
      <c r="J110" s="28">
        <f>Official!X488</f>
        <v>50.426046245298899</v>
      </c>
      <c r="K110" s="37">
        <f t="shared" si="16"/>
        <v>30</v>
      </c>
      <c r="L110" s="28">
        <f>Official!X489</f>
        <v>60.329005117697768</v>
      </c>
      <c r="M110" s="37">
        <f t="shared" si="17"/>
        <v>187</v>
      </c>
      <c r="N110" s="28">
        <f>Official!X490</f>
        <v>39.244948637003333</v>
      </c>
      <c r="O110" s="37">
        <f t="shared" si="18"/>
        <v>148</v>
      </c>
      <c r="P110" s="26">
        <f>Official!X491</f>
        <v>13.471317645023399</v>
      </c>
      <c r="Q110" s="37">
        <f t="shared" si="19"/>
        <v>153</v>
      </c>
      <c r="R110" s="26">
        <f>Official!X492</f>
        <v>10.548483112401907</v>
      </c>
      <c r="S110" s="37">
        <f t="shared" si="20"/>
        <v>151</v>
      </c>
      <c r="T110" s="26">
        <f>Official!X493</f>
        <v>12.09848947318935</v>
      </c>
      <c r="U110" s="26" t="str">
        <f t="shared" si="24"/>
        <v>Dante's Peak Total</v>
      </c>
      <c r="V110" s="26">
        <f t="shared" si="25"/>
        <v>4</v>
      </c>
      <c r="W110" s="26">
        <f t="shared" si="26"/>
        <v>108</v>
      </c>
    </row>
    <row r="111" spans="1:23" ht="15" customHeight="1" x14ac:dyDescent="0.25">
      <c r="A111" s="26" t="str">
        <f>Official!B495</f>
        <v>Dark Stone</v>
      </c>
      <c r="B111" s="29">
        <v>4</v>
      </c>
      <c r="C111" s="28">
        <f>Official!F499</f>
        <v>23.584905660377359</v>
      </c>
      <c r="D111" s="28">
        <f>Official!F500</f>
        <v>53.773584905660378</v>
      </c>
      <c r="E111" s="28">
        <f>Official!F501</f>
        <v>22.641509433962266</v>
      </c>
      <c r="F111" s="28">
        <f>Official!C505</f>
        <v>24.661642415143195</v>
      </c>
      <c r="G111" s="28">
        <f>Official!C506</f>
        <v>59.385363350823091</v>
      </c>
      <c r="H111" s="28">
        <f>Official!C507</f>
        <v>55.832419604911159</v>
      </c>
      <c r="I111" s="37">
        <f t="shared" si="15"/>
        <v>223</v>
      </c>
      <c r="J111" s="28">
        <f>Official!F505</f>
        <v>34.41461140511602</v>
      </c>
      <c r="K111" s="37">
        <f t="shared" si="16"/>
        <v>6</v>
      </c>
      <c r="L111" s="28">
        <f>Official!F506</f>
        <v>67.361860467839946</v>
      </c>
      <c r="M111" s="37">
        <f t="shared" si="17"/>
        <v>83</v>
      </c>
      <c r="N111" s="28">
        <f>Official!F507</f>
        <v>48.223528127044034</v>
      </c>
      <c r="O111" s="37">
        <f t="shared" si="18"/>
        <v>206</v>
      </c>
      <c r="P111" s="26">
        <f>Official!F508</f>
        <v>19.546540982649539</v>
      </c>
      <c r="Q111" s="37">
        <f t="shared" si="19"/>
        <v>214</v>
      </c>
      <c r="R111" s="26">
        <f>Official!F509</f>
        <v>16.545307323735134</v>
      </c>
      <c r="S111" s="37">
        <f t="shared" si="20"/>
        <v>211</v>
      </c>
      <c r="T111" s="26">
        <f>Official!F510</f>
        <v>18.108208895736229</v>
      </c>
      <c r="U111" s="26" t="str">
        <f t="shared" si="24"/>
        <v>Dark Stone</v>
      </c>
      <c r="V111" s="26">
        <f t="shared" si="25"/>
        <v>4</v>
      </c>
      <c r="W111" s="26">
        <f t="shared" si="26"/>
        <v>109</v>
      </c>
    </row>
    <row r="112" spans="1:23" ht="15" customHeight="1" x14ac:dyDescent="0.25">
      <c r="A112" s="26" t="str">
        <f>Official!H495</f>
        <v>Desperado</v>
      </c>
      <c r="B112" s="29">
        <v>4</v>
      </c>
      <c r="C112" s="28">
        <f>Official!L499</f>
        <v>40.217391304347828</v>
      </c>
      <c r="D112" s="28">
        <f>Official!L500</f>
        <v>32.246376811594203</v>
      </c>
      <c r="E112" s="28">
        <f>Official!L501</f>
        <v>27.536231884057973</v>
      </c>
      <c r="F112" s="28">
        <f>Official!I505</f>
        <v>62.15221532691173</v>
      </c>
      <c r="G112" s="28">
        <f>Official!I506</f>
        <v>57.708334912815793</v>
      </c>
      <c r="H112" s="28">
        <f>Official!I507</f>
        <v>61.216414195044436</v>
      </c>
      <c r="I112" s="37">
        <f t="shared" si="15"/>
        <v>130</v>
      </c>
      <c r="J112" s="28">
        <f>Official!L505</f>
        <v>50.467900565933647</v>
      </c>
      <c r="K112" s="37">
        <f t="shared" si="16"/>
        <v>166</v>
      </c>
      <c r="L112" s="28">
        <f>Official!L506</f>
        <v>47.778059792952035</v>
      </c>
      <c r="M112" s="37">
        <f t="shared" si="17"/>
        <v>50</v>
      </c>
      <c r="N112" s="28">
        <f>Official!L507</f>
        <v>51.754039641114318</v>
      </c>
      <c r="O112" s="37">
        <f t="shared" si="18"/>
        <v>132</v>
      </c>
      <c r="P112" s="26">
        <f>Official!L508</f>
        <v>12.901602843727549</v>
      </c>
      <c r="Q112" s="37">
        <f t="shared" si="19"/>
        <v>8</v>
      </c>
      <c r="R112" s="26">
        <f>Official!L509</f>
        <v>2.0288672068296907</v>
      </c>
      <c r="S112" s="37">
        <f t="shared" si="20"/>
        <v>96</v>
      </c>
      <c r="T112" s="26">
        <f>Official!L510</f>
        <v>9.2349244198376539</v>
      </c>
      <c r="U112" s="26" t="str">
        <f t="shared" si="24"/>
        <v>Desperado</v>
      </c>
      <c r="V112" s="26">
        <f t="shared" si="25"/>
        <v>4</v>
      </c>
      <c r="W112" s="26">
        <f t="shared" si="26"/>
        <v>110</v>
      </c>
    </row>
    <row r="113" spans="1:23" ht="15" customHeight="1" x14ac:dyDescent="0.25">
      <c r="A113" s="26" t="str">
        <f>Official!N495</f>
        <v>Neo Electric Circuit</v>
      </c>
      <c r="B113" s="29">
        <v>4</v>
      </c>
      <c r="C113" s="28">
        <f>Official!R499</f>
        <v>25.90909090909091</v>
      </c>
      <c r="D113" s="28">
        <f>Official!R500</f>
        <v>46.81818181818182</v>
      </c>
      <c r="E113" s="28">
        <f>Official!R501</f>
        <v>27.27272727272727</v>
      </c>
      <c r="F113" s="28">
        <f>Official!O505</f>
        <v>59.369970500358207</v>
      </c>
      <c r="G113" s="28">
        <f>Official!O506</f>
        <v>68.237276409493873</v>
      </c>
      <c r="H113" s="28">
        <f>Official!O507</f>
        <v>55.130578509814498</v>
      </c>
      <c r="I113" s="37">
        <f t="shared" si="15"/>
        <v>111</v>
      </c>
      <c r="J113" s="28">
        <f>Official!R505</f>
        <v>52.119695995271854</v>
      </c>
      <c r="K113" s="37">
        <f t="shared" si="16"/>
        <v>97</v>
      </c>
      <c r="L113" s="28">
        <f>Official!R506</f>
        <v>54.433652954567833</v>
      </c>
      <c r="M113" s="37">
        <f t="shared" si="17"/>
        <v>146</v>
      </c>
      <c r="N113" s="28">
        <f>Official!R507</f>
        <v>43.446651050160312</v>
      </c>
      <c r="O113" s="37">
        <f t="shared" si="18"/>
        <v>169</v>
      </c>
      <c r="P113" s="26">
        <f>Official!R508</f>
        <v>14.945190428014545</v>
      </c>
      <c r="Q113" s="37">
        <f t="shared" si="19"/>
        <v>63</v>
      </c>
      <c r="R113" s="26">
        <f>Official!R509</f>
        <v>5.7920968609081696</v>
      </c>
      <c r="S113" s="37">
        <f t="shared" si="20"/>
        <v>137</v>
      </c>
      <c r="T113" s="26">
        <f>Official!R510</f>
        <v>11.333735107539788</v>
      </c>
      <c r="U113" s="26" t="str">
        <f t="shared" si="24"/>
        <v>Neo Electric Circuit</v>
      </c>
      <c r="V113" s="26">
        <f t="shared" si="25"/>
        <v>4</v>
      </c>
      <c r="W113" s="26">
        <f t="shared" si="26"/>
        <v>111</v>
      </c>
    </row>
    <row r="114" spans="1:23" ht="15" customHeight="1" x14ac:dyDescent="0.25">
      <c r="A114" s="26" t="str">
        <f>Official!T495</f>
        <v>Electric Circuit Total</v>
      </c>
      <c r="B114" s="29">
        <v>4</v>
      </c>
      <c r="C114" s="28">
        <f>Official!X499</f>
        <v>29.194630872483224</v>
      </c>
      <c r="D114" s="28">
        <f>Official!X500</f>
        <v>43.959731543624159</v>
      </c>
      <c r="E114" s="28">
        <f>Official!X501</f>
        <v>26.845637583892618</v>
      </c>
      <c r="F114" s="28">
        <f>Official!U505</f>
        <v>52.574217790618491</v>
      </c>
      <c r="G114" s="28">
        <f>Official!U506</f>
        <v>67.512090616591749</v>
      </c>
      <c r="H114" s="28">
        <f>Official!U507</f>
        <v>57.657719969441899</v>
      </c>
      <c r="I114" s="37">
        <f t="shared" si="15"/>
        <v>178</v>
      </c>
      <c r="J114" s="28">
        <f>Official!X505</f>
        <v>47.458248910588296</v>
      </c>
      <c r="K114" s="37">
        <f t="shared" si="16"/>
        <v>57</v>
      </c>
      <c r="L114" s="28">
        <f>Official!X506</f>
        <v>57.468936412986629</v>
      </c>
      <c r="M114" s="37">
        <f t="shared" si="17"/>
        <v>129</v>
      </c>
      <c r="N114" s="28">
        <f>Official!X507</f>
        <v>45.072814676425075</v>
      </c>
      <c r="O114" s="37">
        <f t="shared" si="18"/>
        <v>152</v>
      </c>
      <c r="P114" s="26">
        <f>Official!X508</f>
        <v>13.637092617703503</v>
      </c>
      <c r="Q114" s="37">
        <f t="shared" si="19"/>
        <v>83</v>
      </c>
      <c r="R114" s="26">
        <f>Official!X509</f>
        <v>6.577334754846194</v>
      </c>
      <c r="S114" s="37">
        <f t="shared" si="20"/>
        <v>130</v>
      </c>
      <c r="T114" s="26">
        <f>Official!X510</f>
        <v>10.705877533886024</v>
      </c>
      <c r="U114" s="26" t="str">
        <f t="shared" si="24"/>
        <v>Electric Circuit Total</v>
      </c>
      <c r="V114" s="26">
        <f t="shared" si="25"/>
        <v>4</v>
      </c>
      <c r="W114" s="26">
        <f t="shared" si="26"/>
        <v>112</v>
      </c>
    </row>
    <row r="115" spans="1:23" ht="15" customHeight="1" x14ac:dyDescent="0.25">
      <c r="A115" s="26" t="str">
        <f>Official!B512</f>
        <v>Empire of the Sun</v>
      </c>
      <c r="B115" s="29">
        <v>4</v>
      </c>
      <c r="C115" s="28">
        <f>Official!F516</f>
        <v>43.090909090909093</v>
      </c>
      <c r="D115" s="28">
        <f>Official!F517</f>
        <v>26</v>
      </c>
      <c r="E115" s="28">
        <f>Official!F518</f>
        <v>30.909090909090907</v>
      </c>
      <c r="F115" s="28">
        <f>Official!C522</f>
        <v>67.912812519530505</v>
      </c>
      <c r="G115" s="28">
        <f>Official!C523</f>
        <v>47.906553312262268</v>
      </c>
      <c r="H115" s="28">
        <f>Official!C524</f>
        <v>46.972361540260742</v>
      </c>
      <c r="I115" s="37">
        <f t="shared" si="15"/>
        <v>29</v>
      </c>
      <c r="J115" s="28">
        <f>Official!F522</f>
        <v>60.470225489634885</v>
      </c>
      <c r="K115" s="37">
        <f t="shared" si="16"/>
        <v>208</v>
      </c>
      <c r="L115" s="28">
        <f>Official!F523</f>
        <v>39.996870396365878</v>
      </c>
      <c r="M115" s="37">
        <f t="shared" si="17"/>
        <v>63</v>
      </c>
      <c r="N115" s="28">
        <f>Official!F524</f>
        <v>49.532904113999237</v>
      </c>
      <c r="O115" s="37">
        <f t="shared" si="18"/>
        <v>134</v>
      </c>
      <c r="P115" s="26">
        <f>Official!F525</f>
        <v>12.930931251018645</v>
      </c>
      <c r="Q115" s="37">
        <f t="shared" si="19"/>
        <v>149</v>
      </c>
      <c r="R115" s="26">
        <f>Official!F526</f>
        <v>10.244666959877716</v>
      </c>
      <c r="S115" s="37">
        <f t="shared" si="20"/>
        <v>143</v>
      </c>
      <c r="T115" s="26">
        <f>Official!F527</f>
        <v>11.665380065333935</v>
      </c>
      <c r="U115" s="26" t="str">
        <f t="shared" si="24"/>
        <v>Empire of the Sun</v>
      </c>
      <c r="V115" s="26">
        <f t="shared" si="25"/>
        <v>4</v>
      </c>
      <c r="W115" s="26">
        <f t="shared" si="26"/>
        <v>113</v>
      </c>
    </row>
    <row r="116" spans="1:23" ht="15" customHeight="1" x14ac:dyDescent="0.25">
      <c r="A116" s="26" t="str">
        <f>Official!H512</f>
        <v>New Empire of the Sun</v>
      </c>
      <c r="B116" s="29">
        <v>4</v>
      </c>
      <c r="C116" s="28">
        <f>Official!L516</f>
        <v>54.347826086956516</v>
      </c>
      <c r="D116" s="28">
        <f>Official!L517</f>
        <v>8.1521739130434785</v>
      </c>
      <c r="E116" s="28">
        <f>Official!L518</f>
        <v>37.5</v>
      </c>
      <c r="F116" s="28">
        <f>Official!I522</f>
        <v>75.339394440353288</v>
      </c>
      <c r="G116" s="28">
        <f>Official!I523</f>
        <v>41.685129311492076</v>
      </c>
      <c r="H116" s="28">
        <f>Official!I524</f>
        <v>47.552293448114867</v>
      </c>
      <c r="I116" s="37">
        <f t="shared" si="15"/>
        <v>10</v>
      </c>
      <c r="J116" s="28">
        <f>Official!L522</f>
        <v>63.893550496119211</v>
      </c>
      <c r="K116" s="37">
        <f t="shared" si="16"/>
        <v>225</v>
      </c>
      <c r="L116" s="28">
        <f>Official!L523</f>
        <v>33.172867435569394</v>
      </c>
      <c r="M116" s="37">
        <f t="shared" si="17"/>
        <v>39</v>
      </c>
      <c r="N116" s="28">
        <f>Official!L524</f>
        <v>52.933582068311395</v>
      </c>
      <c r="O116" s="37">
        <f t="shared" si="18"/>
        <v>198</v>
      </c>
      <c r="P116" s="26">
        <f>Official!L525</f>
        <v>18.936911740494502</v>
      </c>
      <c r="Q116" s="37">
        <f t="shared" si="19"/>
        <v>204</v>
      </c>
      <c r="R116" s="26">
        <f>Official!L526</f>
        <v>15.569024367002793</v>
      </c>
      <c r="S116" s="37">
        <f t="shared" si="20"/>
        <v>203</v>
      </c>
      <c r="T116" s="26">
        <f>Official!L527</f>
        <v>17.334952350779698</v>
      </c>
      <c r="U116" s="26" t="str">
        <f t="shared" si="24"/>
        <v>New Empire of the Sun</v>
      </c>
      <c r="V116" s="26">
        <f t="shared" si="25"/>
        <v>4</v>
      </c>
      <c r="W116" s="26">
        <f t="shared" si="26"/>
        <v>114</v>
      </c>
    </row>
    <row r="117" spans="1:23" ht="15" customHeight="1" x14ac:dyDescent="0.25">
      <c r="A117" s="26" t="str">
        <f>Official!N512</f>
        <v>Empire of the Sun Total</v>
      </c>
      <c r="B117" s="29">
        <v>4</v>
      </c>
      <c r="C117" s="28">
        <f>Official!R516</f>
        <v>45.912806539509539</v>
      </c>
      <c r="D117" s="28">
        <f>Official!R517</f>
        <v>21.525885558583106</v>
      </c>
      <c r="E117" s="28">
        <f>Official!R518</f>
        <v>32.561307901907355</v>
      </c>
      <c r="F117" s="28">
        <f>Official!O522</f>
        <v>71.118752047905161</v>
      </c>
      <c r="G117" s="28">
        <f>Official!O523</f>
        <v>46.962088899485863</v>
      </c>
      <c r="H117" s="28">
        <f>Official!O524</f>
        <v>47.211325916467224</v>
      </c>
      <c r="I117" s="37">
        <f t="shared" si="15"/>
        <v>21</v>
      </c>
      <c r="J117" s="28">
        <f>Official!R522</f>
        <v>61.953713065718972</v>
      </c>
      <c r="K117" s="37">
        <f t="shared" si="16"/>
        <v>217</v>
      </c>
      <c r="L117" s="28">
        <f>Official!R523</f>
        <v>37.921668425790351</v>
      </c>
      <c r="M117" s="37">
        <f t="shared" si="17"/>
        <v>55</v>
      </c>
      <c r="N117" s="28">
        <f>Official!R524</f>
        <v>50.124618508490684</v>
      </c>
      <c r="O117" s="37">
        <f t="shared" si="18"/>
        <v>172</v>
      </c>
      <c r="P117" s="26">
        <f>Official!R525</f>
        <v>15.215243919498839</v>
      </c>
      <c r="Q117" s="37">
        <f t="shared" si="19"/>
        <v>173</v>
      </c>
      <c r="R117" s="26">
        <f>Official!R526</f>
        <v>12.016506968473589</v>
      </c>
      <c r="S117" s="37">
        <f t="shared" si="20"/>
        <v>174</v>
      </c>
      <c r="T117" s="26">
        <f>Official!R527</f>
        <v>13.709487358271657</v>
      </c>
      <c r="U117" s="26" t="str">
        <f t="shared" si="24"/>
        <v>Empire of the Sun Total</v>
      </c>
      <c r="V117" s="26">
        <f t="shared" si="25"/>
        <v>4</v>
      </c>
      <c r="W117" s="26">
        <f t="shared" si="26"/>
        <v>115</v>
      </c>
    </row>
    <row r="118" spans="1:23" ht="15" customHeight="1" x14ac:dyDescent="0.25">
      <c r="A118" s="26" t="str">
        <f>Official!T512</f>
        <v>Eye of the Storm</v>
      </c>
      <c r="B118" s="29">
        <v>4</v>
      </c>
      <c r="C118" s="28">
        <f>Official!X516</f>
        <v>37.420382165605091</v>
      </c>
      <c r="D118" s="28">
        <f>Official!X517</f>
        <v>32.00636942675159</v>
      </c>
      <c r="E118" s="28">
        <f>Official!X518</f>
        <v>30.573248407643312</v>
      </c>
      <c r="F118" s="28">
        <f>Official!U522</f>
        <v>55.5296191591124</v>
      </c>
      <c r="G118" s="28">
        <f>Official!U523</f>
        <v>58.375058359277233</v>
      </c>
      <c r="H118" s="28">
        <f>Official!U524</f>
        <v>51.82750204769701</v>
      </c>
      <c r="I118" s="37">
        <f t="shared" si="15"/>
        <v>115</v>
      </c>
      <c r="J118" s="28">
        <f>Official!X522</f>
        <v>51.851058555707695</v>
      </c>
      <c r="K118" s="37">
        <f t="shared" si="16"/>
        <v>131</v>
      </c>
      <c r="L118" s="28">
        <f>Official!X523</f>
        <v>51.422719600082416</v>
      </c>
      <c r="M118" s="37">
        <f t="shared" si="17"/>
        <v>97</v>
      </c>
      <c r="N118" s="28">
        <f>Official!X524</f>
        <v>46.726221844209888</v>
      </c>
      <c r="O118" s="37">
        <f t="shared" si="18"/>
        <v>33</v>
      </c>
      <c r="P118" s="26">
        <f>Official!X525</f>
        <v>7.2131149408719102</v>
      </c>
      <c r="Q118" s="37">
        <f t="shared" si="19"/>
        <v>22</v>
      </c>
      <c r="R118" s="26">
        <f>Official!X526</f>
        <v>2.843252736782806</v>
      </c>
      <c r="S118" s="37">
        <f t="shared" si="20"/>
        <v>26</v>
      </c>
      <c r="T118" s="26">
        <f>Official!X527</f>
        <v>5.4823860350878473</v>
      </c>
      <c r="U118" s="26" t="str">
        <f t="shared" si="24"/>
        <v>Eye of the Storm</v>
      </c>
      <c r="V118" s="26">
        <f t="shared" si="25"/>
        <v>4</v>
      </c>
      <c r="W118" s="26">
        <f t="shared" si="26"/>
        <v>116</v>
      </c>
    </row>
    <row r="119" spans="1:23" ht="15" customHeight="1" x14ac:dyDescent="0.25">
      <c r="A119" s="26" t="str">
        <f>Official!B529</f>
        <v>Fantasy</v>
      </c>
      <c r="B119" s="29">
        <v>4</v>
      </c>
      <c r="C119" s="28">
        <f>Official!F533</f>
        <v>34.806629834254146</v>
      </c>
      <c r="D119" s="28">
        <f>Official!F534</f>
        <v>37.84530386740331</v>
      </c>
      <c r="E119" s="28">
        <f>Official!F535</f>
        <v>27.348066298342545</v>
      </c>
      <c r="F119" s="28">
        <f>Official!C539</f>
        <v>43.293426975361896</v>
      </c>
      <c r="G119" s="28">
        <f>Official!C540</f>
        <v>76.391915583741849</v>
      </c>
      <c r="H119" s="28">
        <f>Official!C541</f>
        <v>53.13983409523221</v>
      </c>
      <c r="I119" s="37">
        <f t="shared" si="15"/>
        <v>196</v>
      </c>
      <c r="J119" s="28">
        <f>Official!F539</f>
        <v>45.07679644006484</v>
      </c>
      <c r="K119" s="37">
        <f t="shared" si="16"/>
        <v>10</v>
      </c>
      <c r="L119" s="28">
        <f>Official!F540</f>
        <v>66.549244304189983</v>
      </c>
      <c r="M119" s="37">
        <f t="shared" si="17"/>
        <v>197</v>
      </c>
      <c r="N119" s="28">
        <f>Official!F541</f>
        <v>38.373959255745177</v>
      </c>
      <c r="O119" s="37">
        <f t="shared" si="18"/>
        <v>204</v>
      </c>
      <c r="P119" s="26">
        <f>Official!F542</f>
        <v>19.382593841637167</v>
      </c>
      <c r="Q119" s="37">
        <f t="shared" si="19"/>
        <v>197</v>
      </c>
      <c r="R119" s="26">
        <f>Official!F543</f>
        <v>14.718699734001575</v>
      </c>
      <c r="S119" s="37">
        <f t="shared" si="20"/>
        <v>201</v>
      </c>
      <c r="T119" s="26">
        <f>Official!F544</f>
        <v>17.209373403607248</v>
      </c>
      <c r="U119" s="26" t="str">
        <f t="shared" si="24"/>
        <v>Fantasy</v>
      </c>
      <c r="V119" s="26">
        <f t="shared" si="25"/>
        <v>4</v>
      </c>
      <c r="W119" s="26">
        <f t="shared" si="26"/>
        <v>117</v>
      </c>
    </row>
    <row r="120" spans="1:23" ht="15" customHeight="1" x14ac:dyDescent="0.25">
      <c r="A120" s="26" t="str">
        <f>Official!H529</f>
        <v>Fantasy II</v>
      </c>
      <c r="B120" s="29">
        <v>4</v>
      </c>
      <c r="C120" s="28">
        <f>Official!L533</f>
        <v>34.134615384615387</v>
      </c>
      <c r="D120" s="28">
        <f>Official!L534</f>
        <v>38.141025641025635</v>
      </c>
      <c r="E120" s="28">
        <f>Official!L535</f>
        <v>27.724358974358974</v>
      </c>
      <c r="F120" s="28">
        <f>Official!I539</f>
        <v>45.893489675784942</v>
      </c>
      <c r="G120" s="28">
        <f>Official!I540</f>
        <v>54.42880907196956</v>
      </c>
      <c r="H120" s="28">
        <f>Official!I541</f>
        <v>52.889495606036661</v>
      </c>
      <c r="I120" s="37">
        <f t="shared" ref="I120:I183" si="27">RANK(J120,J:J)</f>
        <v>188</v>
      </c>
      <c r="J120" s="28">
        <f>Official!L539</f>
        <v>46.501997034874137</v>
      </c>
      <c r="K120" s="37">
        <f t="shared" ref="K120:K183" si="28">RANK(L120,L:L)</f>
        <v>99</v>
      </c>
      <c r="L120" s="28">
        <f>Official!L540</f>
        <v>54.267659698092309</v>
      </c>
      <c r="M120" s="37">
        <f t="shared" ref="M120:M183" si="29">RANK(N120,N:N)</f>
        <v>67</v>
      </c>
      <c r="N120" s="28">
        <f>Official!L541</f>
        <v>49.230343267033547</v>
      </c>
      <c r="O120" s="37">
        <f t="shared" ref="O120:O183" si="30">RANK(P120,P:P, 1)</f>
        <v>10</v>
      </c>
      <c r="P120" s="26">
        <f>Official!L542</f>
        <v>4.7342877867821844</v>
      </c>
      <c r="Q120" s="37">
        <f t="shared" ref="Q120:Q183" si="31">RANK(R120,R:R, 1)</f>
        <v>38</v>
      </c>
      <c r="R120" s="26">
        <f>Official!L543</f>
        <v>3.9396266021890494</v>
      </c>
      <c r="S120" s="37">
        <f t="shared" ref="S120:S183" si="32">RANK(T120,T:T, 1)</f>
        <v>14</v>
      </c>
      <c r="T120" s="26">
        <f>Official!L544</f>
        <v>4.3551198957520443</v>
      </c>
      <c r="U120" s="26" t="str">
        <f t="shared" si="24"/>
        <v>Fantasy II</v>
      </c>
      <c r="V120" s="26">
        <f t="shared" si="25"/>
        <v>4</v>
      </c>
      <c r="W120" s="26">
        <f t="shared" si="26"/>
        <v>118</v>
      </c>
    </row>
    <row r="121" spans="1:23" ht="15" customHeight="1" x14ac:dyDescent="0.25">
      <c r="A121" s="26" t="str">
        <f>Official!N529</f>
        <v>Fantasy Total</v>
      </c>
      <c r="B121" s="29">
        <v>4</v>
      </c>
      <c r="C121" s="28">
        <f>Official!R533</f>
        <v>34.38133874239351</v>
      </c>
      <c r="D121" s="28">
        <f>Official!R534</f>
        <v>38.032454361054768</v>
      </c>
      <c r="E121" s="28">
        <f>Official!R535</f>
        <v>27.586206896551722</v>
      </c>
      <c r="F121" s="28">
        <f>Official!O539</f>
        <v>44.75590616884709</v>
      </c>
      <c r="G121" s="28">
        <f>Official!O540</f>
        <v>62.985396677141516</v>
      </c>
      <c r="H121" s="28">
        <f>Official!O541</f>
        <v>53.458170038062001</v>
      </c>
      <c r="I121" s="37">
        <f t="shared" si="27"/>
        <v>192</v>
      </c>
      <c r="J121" s="28">
        <f>Official!R539</f>
        <v>45.648868065392548</v>
      </c>
      <c r="K121" s="37">
        <f t="shared" si="28"/>
        <v>42</v>
      </c>
      <c r="L121" s="28">
        <f>Official!R540</f>
        <v>59.114745254147209</v>
      </c>
      <c r="M121" s="37">
        <f t="shared" si="29"/>
        <v>124</v>
      </c>
      <c r="N121" s="28">
        <f>Official!R541</f>
        <v>45.236386680460242</v>
      </c>
      <c r="O121" s="37">
        <f t="shared" si="30"/>
        <v>85</v>
      </c>
      <c r="P121" s="26">
        <f>Official!R542</f>
        <v>10.199999681000085</v>
      </c>
      <c r="Q121" s="37">
        <f t="shared" si="31"/>
        <v>108</v>
      </c>
      <c r="R121" s="26">
        <f>Official!R543</f>
        <v>7.8962947645859964</v>
      </c>
      <c r="S121" s="37">
        <f t="shared" si="32"/>
        <v>91</v>
      </c>
      <c r="T121" s="26">
        <f>Official!R544</f>
        <v>9.1211694563150747</v>
      </c>
      <c r="U121" s="26" t="str">
        <f t="shared" si="24"/>
        <v>Fantasy Total</v>
      </c>
      <c r="V121" s="26">
        <f t="shared" si="25"/>
        <v>4</v>
      </c>
      <c r="W121" s="26">
        <f t="shared" si="26"/>
        <v>119</v>
      </c>
    </row>
    <row r="122" spans="1:23" ht="15" customHeight="1" x14ac:dyDescent="0.25">
      <c r="A122" s="26" t="str">
        <f>Official!T529</f>
        <v>Fighting Spirit</v>
      </c>
      <c r="B122" s="29">
        <v>4</v>
      </c>
      <c r="C122" s="28">
        <f>Official!X533</f>
        <v>36.30725190839695</v>
      </c>
      <c r="D122" s="28">
        <f>Official!X534</f>
        <v>31.583969465648853</v>
      </c>
      <c r="E122" s="28">
        <f>Official!X535</f>
        <v>32.108778625954201</v>
      </c>
      <c r="F122" s="28">
        <f>Official!U539</f>
        <v>53.240966593048036</v>
      </c>
      <c r="G122" s="28">
        <f>Official!U540</f>
        <v>53.05305378245238</v>
      </c>
      <c r="H122" s="28">
        <f>Official!U541</f>
        <v>49.50921014499356</v>
      </c>
      <c r="I122" s="37">
        <f t="shared" si="27"/>
        <v>113</v>
      </c>
      <c r="J122" s="28">
        <f>Official!X539</f>
        <v>51.865878224027242</v>
      </c>
      <c r="K122" s="37">
        <f t="shared" si="28"/>
        <v>146</v>
      </c>
      <c r="L122" s="28">
        <f>Official!X540</f>
        <v>49.906043594702169</v>
      </c>
      <c r="M122" s="37">
        <f t="shared" si="29"/>
        <v>82</v>
      </c>
      <c r="N122" s="28">
        <f>Official!X541</f>
        <v>48.22807818127059</v>
      </c>
      <c r="O122" s="37">
        <f t="shared" si="30"/>
        <v>3</v>
      </c>
      <c r="P122" s="26">
        <f>Official!X542</f>
        <v>3.1674813762339173</v>
      </c>
      <c r="Q122" s="37">
        <f t="shared" si="31"/>
        <v>7</v>
      </c>
      <c r="R122" s="26">
        <f>Official!X543</f>
        <v>1.8207191278015513</v>
      </c>
      <c r="S122" s="37">
        <f t="shared" si="32"/>
        <v>4</v>
      </c>
      <c r="T122" s="26">
        <f>Official!X544</f>
        <v>2.5834043828958673</v>
      </c>
      <c r="U122" s="26" t="str">
        <f t="shared" si="24"/>
        <v>Fighting Spirit</v>
      </c>
      <c r="V122" s="26">
        <f t="shared" si="25"/>
        <v>4</v>
      </c>
      <c r="W122" s="26">
        <f t="shared" si="26"/>
        <v>120</v>
      </c>
    </row>
    <row r="123" spans="1:23" ht="15" customHeight="1" x14ac:dyDescent="0.25">
      <c r="A123" s="26" t="str">
        <f>Official!B546</f>
        <v>Neo Forbidden Zone</v>
      </c>
      <c r="B123" s="29">
        <v>4</v>
      </c>
      <c r="C123" s="28">
        <f>Official!F550</f>
        <v>35.755813953488378</v>
      </c>
      <c r="D123" s="28">
        <f>Official!F551</f>
        <v>34.593023255813954</v>
      </c>
      <c r="E123" s="28">
        <f>Official!F552</f>
        <v>29.651162790697676</v>
      </c>
      <c r="F123" s="28">
        <f>Official!C556</f>
        <v>54.938741410764635</v>
      </c>
      <c r="G123" s="28">
        <f>Official!C557</f>
        <v>47.486445081815312</v>
      </c>
      <c r="H123" s="28">
        <f>Official!C558</f>
        <v>61.699071895323414</v>
      </c>
      <c r="I123" s="37">
        <f t="shared" si="27"/>
        <v>186</v>
      </c>
      <c r="J123" s="28">
        <f>Official!F556</f>
        <v>46.619834757720611</v>
      </c>
      <c r="K123" s="37">
        <f t="shared" si="28"/>
        <v>180</v>
      </c>
      <c r="L123" s="28">
        <f>Official!F557</f>
        <v>46.273851835525335</v>
      </c>
      <c r="M123" s="37">
        <f t="shared" si="29"/>
        <v>18</v>
      </c>
      <c r="N123" s="28">
        <f>Official!F558</f>
        <v>57.106313406754055</v>
      </c>
      <c r="O123" s="37">
        <f t="shared" si="30"/>
        <v>66</v>
      </c>
      <c r="P123" s="26">
        <f>Official!F559</f>
        <v>9.153616997151401</v>
      </c>
      <c r="Q123" s="37">
        <f t="shared" si="31"/>
        <v>71</v>
      </c>
      <c r="R123" s="26">
        <f>Official!F560</f>
        <v>6.1566787898892379</v>
      </c>
      <c r="S123" s="37">
        <f t="shared" si="32"/>
        <v>63</v>
      </c>
      <c r="T123" s="26">
        <f>Official!F561</f>
        <v>7.8004294065266384</v>
      </c>
      <c r="U123" s="26" t="str">
        <f t="shared" si="24"/>
        <v>Neo Forbidden Zone</v>
      </c>
      <c r="V123" s="26">
        <f t="shared" si="25"/>
        <v>4</v>
      </c>
      <c r="W123" s="26">
        <f t="shared" si="26"/>
        <v>121</v>
      </c>
    </row>
    <row r="124" spans="1:23" ht="15" customHeight="1" x14ac:dyDescent="0.25">
      <c r="A124" s="26" t="str">
        <f>Official!H546</f>
        <v>Forbidden Zone Total</v>
      </c>
      <c r="B124" s="29">
        <v>4</v>
      </c>
      <c r="C124" s="28">
        <f>Official!L550</f>
        <v>36.040609137055839</v>
      </c>
      <c r="D124" s="28">
        <f>Official!L551</f>
        <v>36.040609137055839</v>
      </c>
      <c r="E124" s="28">
        <f>Official!L552</f>
        <v>27.918781725888326</v>
      </c>
      <c r="F124" s="28">
        <f>Official!I556</f>
        <v>58.208955223880594</v>
      </c>
      <c r="G124" s="28">
        <f>Official!I557</f>
        <v>48.151840763880365</v>
      </c>
      <c r="H124" s="28">
        <f>Official!I558</f>
        <v>57.691305113618583</v>
      </c>
      <c r="I124" s="37">
        <f t="shared" si="27"/>
        <v>139</v>
      </c>
      <c r="J124" s="28">
        <f>Official!L556</f>
        <v>50.258825055131005</v>
      </c>
      <c r="K124" s="37">
        <f t="shared" si="28"/>
        <v>190</v>
      </c>
      <c r="L124" s="28">
        <f>Official!L557</f>
        <v>44.971442769999882</v>
      </c>
      <c r="M124" s="37">
        <f t="shared" si="29"/>
        <v>33</v>
      </c>
      <c r="N124" s="28">
        <f>Official!L558</f>
        <v>54.769732174869105</v>
      </c>
      <c r="O124" s="37">
        <f t="shared" si="30"/>
        <v>48</v>
      </c>
      <c r="P124" s="26">
        <f>Official!L559</f>
        <v>8.0609804856638299</v>
      </c>
      <c r="Q124" s="37">
        <f t="shared" si="31"/>
        <v>49</v>
      </c>
      <c r="R124" s="26">
        <f>Official!L560</f>
        <v>4.9042697338406862</v>
      </c>
      <c r="S124" s="37">
        <f t="shared" si="32"/>
        <v>43</v>
      </c>
      <c r="T124" s="26">
        <f>Official!L561</f>
        <v>6.6720037474704279</v>
      </c>
      <c r="U124" s="26" t="str">
        <f t="shared" si="24"/>
        <v>Forbidden Zone Total</v>
      </c>
      <c r="V124" s="26">
        <f t="shared" si="25"/>
        <v>4</v>
      </c>
      <c r="W124" s="26">
        <f t="shared" si="26"/>
        <v>122</v>
      </c>
    </row>
    <row r="125" spans="1:23" ht="15" customHeight="1" x14ac:dyDescent="0.25">
      <c r="A125" s="26" t="str">
        <f>Official!N546</f>
        <v>Forest of Abyss</v>
      </c>
      <c r="B125" s="29">
        <v>4</v>
      </c>
      <c r="C125" s="28">
        <f>Official!R550</f>
        <v>38.970588235294116</v>
      </c>
      <c r="D125" s="28">
        <f>Official!R551</f>
        <v>36.029411764705884</v>
      </c>
      <c r="E125" s="28">
        <f>Official!R552</f>
        <v>25</v>
      </c>
      <c r="F125" s="28">
        <f>Official!O556</f>
        <v>54.055167185645388</v>
      </c>
      <c r="G125" s="28">
        <f>Official!O557</f>
        <v>51.668736446093185</v>
      </c>
      <c r="H125" s="28">
        <f>Official!O558</f>
        <v>57.475789726859865</v>
      </c>
      <c r="I125" s="37">
        <f t="shared" si="27"/>
        <v>168</v>
      </c>
      <c r="J125" s="28">
        <f>Official!R556</f>
        <v>48.289688729392765</v>
      </c>
      <c r="K125" s="37">
        <f t="shared" si="28"/>
        <v>156</v>
      </c>
      <c r="L125" s="28">
        <f>Official!R557</f>
        <v>48.806784630223902</v>
      </c>
      <c r="M125" s="37">
        <f t="shared" si="29"/>
        <v>40</v>
      </c>
      <c r="N125" s="28">
        <f>Official!R558</f>
        <v>52.90352664038334</v>
      </c>
      <c r="O125" s="37">
        <f t="shared" si="30"/>
        <v>23</v>
      </c>
      <c r="P125" s="26">
        <f>Official!R559</f>
        <v>6.1284783702921866</v>
      </c>
      <c r="Q125" s="37">
        <f t="shared" si="31"/>
        <v>17</v>
      </c>
      <c r="R125" s="26">
        <f>Official!R560</f>
        <v>2.5277850494505869</v>
      </c>
      <c r="S125" s="37">
        <f t="shared" si="32"/>
        <v>16</v>
      </c>
      <c r="T125" s="26">
        <f>Official!R561</f>
        <v>4.6876403654378755</v>
      </c>
      <c r="U125" s="26" t="str">
        <f t="shared" si="24"/>
        <v>Forest of Abyss</v>
      </c>
      <c r="V125" s="26">
        <f t="shared" si="25"/>
        <v>4</v>
      </c>
      <c r="W125" s="26">
        <f t="shared" si="26"/>
        <v>123</v>
      </c>
    </row>
    <row r="126" spans="1:23" ht="15" customHeight="1" x14ac:dyDescent="0.25">
      <c r="A126" s="26" t="str">
        <f>Official!T546</f>
        <v>Forte</v>
      </c>
      <c r="B126" s="29">
        <v>4</v>
      </c>
      <c r="C126" s="28">
        <f>Official!X550</f>
        <v>30.46875</v>
      </c>
      <c r="D126" s="28">
        <f>Official!X551</f>
        <v>36.71875</v>
      </c>
      <c r="E126" s="28">
        <f>Official!X552</f>
        <v>32.8125</v>
      </c>
      <c r="F126" s="28">
        <f>Official!U556</f>
        <v>44.801598244216578</v>
      </c>
      <c r="G126" s="28">
        <f>Official!U557</f>
        <v>60.473681385009506</v>
      </c>
      <c r="H126" s="28">
        <f>Official!U558</f>
        <v>52.822538359496363</v>
      </c>
      <c r="I126" s="37">
        <f t="shared" si="27"/>
        <v>190</v>
      </c>
      <c r="J126" s="28">
        <f>Official!X556</f>
        <v>45.989529942360107</v>
      </c>
      <c r="K126" s="37">
        <f t="shared" si="28"/>
        <v>51</v>
      </c>
      <c r="L126" s="28">
        <f>Official!X557</f>
        <v>57.836041570396461</v>
      </c>
      <c r="M126" s="37">
        <f t="shared" si="29"/>
        <v>107</v>
      </c>
      <c r="N126" s="28">
        <f>Official!X558</f>
        <v>46.174428487243432</v>
      </c>
      <c r="O126" s="37">
        <f t="shared" si="30"/>
        <v>54</v>
      </c>
      <c r="P126" s="26">
        <f>Official!X559</f>
        <v>8.5055307112506284</v>
      </c>
      <c r="Q126" s="37">
        <f t="shared" si="31"/>
        <v>87</v>
      </c>
      <c r="R126" s="26">
        <f>Official!X560</f>
        <v>6.7868407589769673</v>
      </c>
      <c r="S126" s="37">
        <f t="shared" si="32"/>
        <v>61</v>
      </c>
      <c r="T126" s="26">
        <f>Official!X561</f>
        <v>7.6943245372072351</v>
      </c>
      <c r="U126" s="26" t="str">
        <f t="shared" si="24"/>
        <v>Forte</v>
      </c>
      <c r="V126" s="26">
        <f t="shared" si="25"/>
        <v>4</v>
      </c>
      <c r="W126" s="26">
        <f t="shared" si="26"/>
        <v>124</v>
      </c>
    </row>
    <row r="127" spans="1:23" ht="15" customHeight="1" x14ac:dyDescent="0.25">
      <c r="A127" s="26" t="str">
        <f>Official!B563</f>
        <v>Neo Forte</v>
      </c>
      <c r="B127" s="29">
        <v>4</v>
      </c>
      <c r="C127" s="28">
        <f>Official!F567</f>
        <v>30.307692307692307</v>
      </c>
      <c r="D127" s="28">
        <f>Official!F568</f>
        <v>31.846153846153847</v>
      </c>
      <c r="E127" s="28">
        <f>Official!F569</f>
        <v>37.846153846153847</v>
      </c>
      <c r="F127" s="28">
        <f>Official!C573</f>
        <v>66.127649424172688</v>
      </c>
      <c r="G127" s="28">
        <f>Official!C574</f>
        <v>43.277560783109813</v>
      </c>
      <c r="H127" s="28">
        <f>Official!C575</f>
        <v>55.384619748115746</v>
      </c>
      <c r="I127" s="37">
        <f t="shared" si="27"/>
        <v>77</v>
      </c>
      <c r="J127" s="28">
        <f>Official!F573</f>
        <v>55.371514838028475</v>
      </c>
      <c r="K127" s="37">
        <f t="shared" si="28"/>
        <v>214</v>
      </c>
      <c r="L127" s="28">
        <f>Official!F574</f>
        <v>38.574955679468559</v>
      </c>
      <c r="M127" s="37">
        <f t="shared" si="29"/>
        <v>23</v>
      </c>
      <c r="N127" s="28">
        <f>Official!F575</f>
        <v>56.053529482502967</v>
      </c>
      <c r="O127" s="37">
        <f t="shared" si="30"/>
        <v>133</v>
      </c>
      <c r="P127" s="26">
        <f>Official!F576</f>
        <v>12.928387269988452</v>
      </c>
      <c r="Q127" s="37">
        <f t="shared" si="31"/>
        <v>145</v>
      </c>
      <c r="R127" s="26">
        <f>Official!F577</f>
        <v>9.9002532436498925</v>
      </c>
      <c r="S127" s="37">
        <f t="shared" si="32"/>
        <v>140</v>
      </c>
      <c r="T127" s="26">
        <f>Official!F578</f>
        <v>11.514300058865924</v>
      </c>
      <c r="U127" s="26" t="str">
        <f t="shared" si="24"/>
        <v>Neo Forte</v>
      </c>
      <c r="V127" s="26">
        <f t="shared" si="25"/>
        <v>4</v>
      </c>
      <c r="W127" s="26">
        <f t="shared" si="26"/>
        <v>125</v>
      </c>
    </row>
    <row r="128" spans="1:23" ht="15" customHeight="1" x14ac:dyDescent="0.25">
      <c r="A128" s="26" t="str">
        <f>Official!H563</f>
        <v>Forte Total</v>
      </c>
      <c r="B128" s="29">
        <v>4</v>
      </c>
      <c r="C128" s="28">
        <f>Official!L567</f>
        <v>30.334190231362467</v>
      </c>
      <c r="D128" s="28">
        <f>Official!L568</f>
        <v>32.647814910025708</v>
      </c>
      <c r="E128" s="28">
        <f>Official!L569</f>
        <v>37.017994858611821</v>
      </c>
      <c r="F128" s="28">
        <f>Official!I573</f>
        <v>61.652159930443887</v>
      </c>
      <c r="G128" s="28">
        <f>Official!I574</f>
        <v>46.707856563330949</v>
      </c>
      <c r="H128" s="28">
        <f>Official!I575</f>
        <v>55.203923541507848</v>
      </c>
      <c r="I128" s="37">
        <f t="shared" si="27"/>
        <v>96</v>
      </c>
      <c r="J128" s="28">
        <f>Official!L573</f>
        <v>53.224118194468019</v>
      </c>
      <c r="K128" s="37">
        <f t="shared" si="28"/>
        <v>200</v>
      </c>
      <c r="L128" s="28">
        <f>Official!L574</f>
        <v>42.527848316443531</v>
      </c>
      <c r="M128" s="37">
        <f t="shared" si="29"/>
        <v>35</v>
      </c>
      <c r="N128" s="28">
        <f>Official!L575</f>
        <v>54.248033489088449</v>
      </c>
      <c r="O128" s="37">
        <f t="shared" si="30"/>
        <v>73</v>
      </c>
      <c r="P128" s="26">
        <f>Official!L576</f>
        <v>9.3191163657855665</v>
      </c>
      <c r="Q128" s="37">
        <f t="shared" si="31"/>
        <v>78</v>
      </c>
      <c r="R128" s="26">
        <f>Official!L577</f>
        <v>6.4912933009683238</v>
      </c>
      <c r="S128" s="37">
        <f t="shared" si="32"/>
        <v>69</v>
      </c>
      <c r="T128" s="26">
        <f>Official!L578</f>
        <v>8.0306543493742968</v>
      </c>
      <c r="U128" s="26" t="str">
        <f t="shared" si="24"/>
        <v>Forte Total</v>
      </c>
      <c r="V128" s="26">
        <f t="shared" si="25"/>
        <v>4</v>
      </c>
      <c r="W128" s="26">
        <f t="shared" si="26"/>
        <v>126</v>
      </c>
    </row>
    <row r="129" spans="1:23" ht="15" customHeight="1" x14ac:dyDescent="0.25">
      <c r="A129" s="26" t="str">
        <f>Official!N563</f>
        <v>Fortress</v>
      </c>
      <c r="B129" s="29">
        <v>4</v>
      </c>
      <c r="C129" s="28">
        <f>Official!R567</f>
        <v>42.907801418439718</v>
      </c>
      <c r="D129" s="28">
        <f>Official!R568</f>
        <v>26.950354609929079</v>
      </c>
      <c r="E129" s="28">
        <f>Official!R569</f>
        <v>30.141843971631204</v>
      </c>
      <c r="F129" s="28">
        <f>Official!O573</f>
        <v>65.664088546533563</v>
      </c>
      <c r="G129" s="28">
        <f>Official!O574</f>
        <v>59.450915359132935</v>
      </c>
      <c r="H129" s="28">
        <f>Official!O575</f>
        <v>46.742227022624697</v>
      </c>
      <c r="I129" s="37">
        <f t="shared" si="27"/>
        <v>39</v>
      </c>
      <c r="J129" s="28">
        <f>Official!R573</f>
        <v>59.46093076195443</v>
      </c>
      <c r="K129" s="37">
        <f t="shared" si="28"/>
        <v>174</v>
      </c>
      <c r="L129" s="28">
        <f>Official!R574</f>
        <v>46.893413406299686</v>
      </c>
      <c r="M129" s="37">
        <f t="shared" si="29"/>
        <v>144</v>
      </c>
      <c r="N129" s="28">
        <f>Official!R575</f>
        <v>43.645655831745884</v>
      </c>
      <c r="O129" s="37">
        <f t="shared" si="30"/>
        <v>139</v>
      </c>
      <c r="P129" s="26">
        <f>Official!R576</f>
        <v>13.139569168950242</v>
      </c>
      <c r="Q129" s="37">
        <f t="shared" si="31"/>
        <v>117</v>
      </c>
      <c r="R129" s="26">
        <f>Official!R577</f>
        <v>8.3527774109956745</v>
      </c>
      <c r="S129" s="37">
        <f t="shared" si="32"/>
        <v>133</v>
      </c>
      <c r="T129" s="26">
        <f>Official!R578</f>
        <v>11.009477018080091</v>
      </c>
      <c r="U129" s="26" t="str">
        <f t="shared" si="24"/>
        <v>Fortress</v>
      </c>
      <c r="V129" s="26">
        <f t="shared" si="25"/>
        <v>4</v>
      </c>
      <c r="W129" s="26">
        <f t="shared" si="26"/>
        <v>127</v>
      </c>
    </row>
    <row r="130" spans="1:23" ht="15" customHeight="1" x14ac:dyDescent="0.25">
      <c r="A130" s="26" t="str">
        <f>Official!T563</f>
        <v>Fortress SE</v>
      </c>
      <c r="B130" s="29">
        <v>4</v>
      </c>
      <c r="C130" s="28">
        <f>Official!X567</f>
        <v>43.203883495145625</v>
      </c>
      <c r="D130" s="28">
        <f>Official!X568</f>
        <v>18.932038834951456</v>
      </c>
      <c r="E130" s="28">
        <f>Official!X569</f>
        <v>37.864077669902912</v>
      </c>
      <c r="F130" s="28">
        <f>Official!U573</f>
        <v>67.173105341874106</v>
      </c>
      <c r="G130" s="28">
        <f>Official!U574</f>
        <v>43.713765113326168</v>
      </c>
      <c r="H130" s="28">
        <f>Official!U575</f>
        <v>47.227415765878654</v>
      </c>
      <c r="I130" s="37">
        <f t="shared" si="27"/>
        <v>33</v>
      </c>
      <c r="J130" s="28">
        <f>Official!X573</f>
        <v>59.97284478799773</v>
      </c>
      <c r="K130" s="37">
        <f t="shared" si="28"/>
        <v>216</v>
      </c>
      <c r="L130" s="28">
        <f>Official!X574</f>
        <v>38.270329885726028</v>
      </c>
      <c r="M130" s="37">
        <f t="shared" si="29"/>
        <v>49</v>
      </c>
      <c r="N130" s="28">
        <f>Official!X575</f>
        <v>51.756825326276243</v>
      </c>
      <c r="O130" s="37">
        <f t="shared" si="30"/>
        <v>137</v>
      </c>
      <c r="P130" s="26">
        <f>Official!X576</f>
        <v>13.078981601578128</v>
      </c>
      <c r="Q130" s="37">
        <f t="shared" si="31"/>
        <v>160</v>
      </c>
      <c r="R130" s="26">
        <f>Official!X577</f>
        <v>10.957399996856715</v>
      </c>
      <c r="S130" s="37">
        <f t="shared" si="32"/>
        <v>150</v>
      </c>
      <c r="T130" s="26">
        <f>Official!X578</f>
        <v>12.064915549342539</v>
      </c>
      <c r="U130" s="26" t="str">
        <f t="shared" si="24"/>
        <v>Fortress SE</v>
      </c>
      <c r="V130" s="26">
        <f t="shared" si="25"/>
        <v>4</v>
      </c>
      <c r="W130" s="26">
        <f t="shared" si="26"/>
        <v>128</v>
      </c>
    </row>
    <row r="131" spans="1:23" ht="15" customHeight="1" x14ac:dyDescent="0.25">
      <c r="A131" s="26" t="str">
        <f>Official!B580</f>
        <v>Fortress Total</v>
      </c>
      <c r="B131" s="29">
        <v>4</v>
      </c>
      <c r="C131" s="28">
        <f>Official!F584</f>
        <v>43.032786885245898</v>
      </c>
      <c r="D131" s="28">
        <f>Official!F585</f>
        <v>23.565573770491806</v>
      </c>
      <c r="E131" s="28">
        <f>Official!F586</f>
        <v>33.401639344262293</v>
      </c>
      <c r="F131" s="28">
        <f>Official!C590</f>
        <v>68.169597010375426</v>
      </c>
      <c r="G131" s="28">
        <f>Official!C591</f>
        <v>52.982603545909448</v>
      </c>
      <c r="H131" s="28">
        <f>Official!C592</f>
        <v>46.920477215475742</v>
      </c>
      <c r="I131" s="37">
        <f t="shared" si="27"/>
        <v>27</v>
      </c>
      <c r="J131" s="28">
        <f>Official!F590</f>
        <v>60.624559897449842</v>
      </c>
      <c r="K131" s="37">
        <f t="shared" si="28"/>
        <v>201</v>
      </c>
      <c r="L131" s="28">
        <f>Official!F591</f>
        <v>42.406503267767008</v>
      </c>
      <c r="M131" s="37">
        <f t="shared" si="29"/>
        <v>94</v>
      </c>
      <c r="N131" s="28">
        <f>Official!F592</f>
        <v>46.96893683478315</v>
      </c>
      <c r="O131" s="37">
        <f t="shared" si="30"/>
        <v>142</v>
      </c>
      <c r="P131" s="26">
        <f>Official!F593</f>
        <v>13.200637106062709</v>
      </c>
      <c r="Q131" s="37">
        <f t="shared" si="31"/>
        <v>140</v>
      </c>
      <c r="R131" s="26">
        <f>Official!F594</f>
        <v>9.4797101629867075</v>
      </c>
      <c r="S131" s="37">
        <f t="shared" si="32"/>
        <v>139</v>
      </c>
      <c r="T131" s="26">
        <f>Official!F595</f>
        <v>11.491773683383109</v>
      </c>
      <c r="U131" s="26" t="str">
        <f t="shared" si="24"/>
        <v>Fortress Total</v>
      </c>
      <c r="V131" s="26">
        <f t="shared" si="25"/>
        <v>4</v>
      </c>
      <c r="W131" s="26">
        <f t="shared" si="26"/>
        <v>129</v>
      </c>
    </row>
    <row r="132" spans="1:23" ht="15" customHeight="1" x14ac:dyDescent="0.25">
      <c r="A132" s="26" t="str">
        <f>Official!H580</f>
        <v>Gaema Gowon</v>
      </c>
      <c r="B132" s="29">
        <v>4</v>
      </c>
      <c r="C132" s="28">
        <f>Official!L584</f>
        <v>32.666666666666664</v>
      </c>
      <c r="D132" s="28">
        <f>Official!L585</f>
        <v>40.444444444444443</v>
      </c>
      <c r="E132" s="28">
        <f>Official!L586</f>
        <v>26.888888888888889</v>
      </c>
      <c r="F132" s="28">
        <f>Official!I590</f>
        <v>60.715821333159084</v>
      </c>
      <c r="G132" s="28">
        <f>Official!I591</f>
        <v>53.316991956999999</v>
      </c>
      <c r="H132" s="28">
        <f>Official!I592</f>
        <v>46.639541034738365</v>
      </c>
      <c r="I132" s="37">
        <f t="shared" si="27"/>
        <v>58</v>
      </c>
      <c r="J132" s="28">
        <f>Official!L590</f>
        <v>57.038140149210363</v>
      </c>
      <c r="K132" s="37">
        <f t="shared" si="28"/>
        <v>179</v>
      </c>
      <c r="L132" s="28">
        <f>Official!L591</f>
        <v>46.300585311920457</v>
      </c>
      <c r="M132" s="37">
        <f t="shared" si="29"/>
        <v>99</v>
      </c>
      <c r="N132" s="28">
        <f>Official!L592</f>
        <v>46.661274538869179</v>
      </c>
      <c r="O132" s="37">
        <f t="shared" si="30"/>
        <v>51</v>
      </c>
      <c r="P132" s="26">
        <f>Official!L593</f>
        <v>8.2802157865661119</v>
      </c>
      <c r="Q132" s="37">
        <f t="shared" si="31"/>
        <v>69</v>
      </c>
      <c r="R132" s="26">
        <f>Official!L594</f>
        <v>6.0978755931516329</v>
      </c>
      <c r="S132" s="37">
        <f t="shared" si="32"/>
        <v>52</v>
      </c>
      <c r="T132" s="26">
        <f>Official!L595</f>
        <v>7.2713843324931267</v>
      </c>
      <c r="U132" s="26" t="str">
        <f t="shared" si="24"/>
        <v>Gaema Gowon</v>
      </c>
      <c r="V132" s="26">
        <f t="shared" si="25"/>
        <v>4</v>
      </c>
      <c r="W132" s="26">
        <f t="shared" si="26"/>
        <v>130</v>
      </c>
    </row>
    <row r="133" spans="1:23" ht="15" customHeight="1" x14ac:dyDescent="0.25">
      <c r="A133" s="26" t="str">
        <f>Official!N580</f>
        <v>Sin Gaema Gowon</v>
      </c>
      <c r="B133" s="29">
        <v>4</v>
      </c>
      <c r="C133" s="28">
        <f>Official!R584</f>
        <v>41.185897435897431</v>
      </c>
      <c r="D133" s="28">
        <f>Official!R585</f>
        <v>35.897435897435898</v>
      </c>
      <c r="E133" s="28">
        <f>Official!R586</f>
        <v>22.916666666666664</v>
      </c>
      <c r="F133" s="28">
        <f>Official!O590</f>
        <v>64.349348632721458</v>
      </c>
      <c r="G133" s="28">
        <f>Official!O591</f>
        <v>65.365598877981185</v>
      </c>
      <c r="H133" s="28">
        <f>Official!O592</f>
        <v>42.908970037159392</v>
      </c>
      <c r="I133" s="37">
        <f t="shared" si="27"/>
        <v>26</v>
      </c>
      <c r="J133" s="28">
        <f>Official!R590</f>
        <v>60.720189297781033</v>
      </c>
      <c r="K133" s="37">
        <f t="shared" si="28"/>
        <v>140</v>
      </c>
      <c r="L133" s="28">
        <f>Official!R591</f>
        <v>50.508125122629863</v>
      </c>
      <c r="M133" s="37">
        <f t="shared" si="29"/>
        <v>192</v>
      </c>
      <c r="N133" s="28">
        <f>Official!R592</f>
        <v>38.771685579589104</v>
      </c>
      <c r="O133" s="37">
        <f t="shared" si="30"/>
        <v>177</v>
      </c>
      <c r="P133" s="26">
        <f>Official!R593</f>
        <v>15.688979268841953</v>
      </c>
      <c r="Q133" s="37">
        <f t="shared" si="31"/>
        <v>163</v>
      </c>
      <c r="R133" s="26">
        <f>Official!R594</f>
        <v>10.983070937677539</v>
      </c>
      <c r="S133" s="37">
        <f t="shared" si="32"/>
        <v>170</v>
      </c>
      <c r="T133" s="26">
        <f>Official!R595</f>
        <v>13.542007194655628</v>
      </c>
      <c r="U133" s="26" t="str">
        <f t="shared" si="24"/>
        <v>Sin Gaema Gowon</v>
      </c>
      <c r="V133" s="26">
        <f t="shared" si="25"/>
        <v>4</v>
      </c>
      <c r="W133" s="26">
        <f t="shared" si="26"/>
        <v>131</v>
      </c>
    </row>
    <row r="134" spans="1:23" ht="15" customHeight="1" x14ac:dyDescent="0.25">
      <c r="A134" s="26" t="str">
        <f>Official!T580</f>
        <v>Gaema Gowon Total</v>
      </c>
      <c r="B134" s="29">
        <v>4</v>
      </c>
      <c r="C134" s="28">
        <f>Official!X584</f>
        <v>37.616387337057731</v>
      </c>
      <c r="D134" s="28">
        <f>Official!X585</f>
        <v>37.802607076350093</v>
      </c>
      <c r="E134" s="28">
        <f>Official!X586</f>
        <v>24.581005586592177</v>
      </c>
      <c r="F134" s="28">
        <f>Official!U590</f>
        <v>63.533253589785133</v>
      </c>
      <c r="G134" s="28">
        <f>Official!U591</f>
        <v>60.364972026442658</v>
      </c>
      <c r="H134" s="28">
        <f>Official!U592</f>
        <v>44.319776727964872</v>
      </c>
      <c r="I134" s="37">
        <f t="shared" si="27"/>
        <v>37</v>
      </c>
      <c r="J134" s="28">
        <f>Official!X590</f>
        <v>59.606738430910127</v>
      </c>
      <c r="K134" s="37">
        <f t="shared" si="28"/>
        <v>159</v>
      </c>
      <c r="L134" s="28">
        <f>Official!X591</f>
        <v>48.415859218328762</v>
      </c>
      <c r="M134" s="37">
        <f t="shared" si="29"/>
        <v>166</v>
      </c>
      <c r="N134" s="28">
        <f>Official!X592</f>
        <v>41.97740235076111</v>
      </c>
      <c r="O134" s="37">
        <f t="shared" si="30"/>
        <v>127</v>
      </c>
      <c r="P134" s="26">
        <f>Official!X593</f>
        <v>12.70524565395216</v>
      </c>
      <c r="Q134" s="37">
        <f t="shared" si="31"/>
        <v>126</v>
      </c>
      <c r="R134" s="26">
        <f>Official!X594</f>
        <v>8.9207902771462138</v>
      </c>
      <c r="S134" s="37">
        <f t="shared" si="32"/>
        <v>132</v>
      </c>
      <c r="T134" s="26">
        <f>Official!X595</f>
        <v>10.977334974758142</v>
      </c>
      <c r="U134" s="26" t="str">
        <f t="shared" si="24"/>
        <v>Gaema Gowon Total</v>
      </c>
      <c r="V134" s="26">
        <f t="shared" si="25"/>
        <v>4</v>
      </c>
      <c r="W134" s="26">
        <f t="shared" si="26"/>
        <v>132</v>
      </c>
    </row>
    <row r="135" spans="1:23" ht="15" customHeight="1" x14ac:dyDescent="0.25">
      <c r="A135" s="26" t="str">
        <f>Official!B597</f>
        <v>Geometry</v>
      </c>
      <c r="B135" s="29">
        <v>4</v>
      </c>
      <c r="C135" s="28">
        <f>Official!F601</f>
        <v>75</v>
      </c>
      <c r="D135" s="28">
        <f>Official!F602</f>
        <v>15.476190476190476</v>
      </c>
      <c r="E135" s="28">
        <f>Official!F603</f>
        <v>9.5238095238095237</v>
      </c>
      <c r="F135" s="28">
        <f>Official!C607</f>
        <v>82.223083231289223</v>
      </c>
      <c r="G135" s="28">
        <f>Official!C608</f>
        <v>46.462424233116202</v>
      </c>
      <c r="H135" s="28">
        <f>Official!C609</f>
        <v>25.305370915356661</v>
      </c>
      <c r="I135" s="37">
        <f t="shared" si="27"/>
        <v>1</v>
      </c>
      <c r="J135" s="28">
        <f>Official!F607</f>
        <v>78.458856157966281</v>
      </c>
      <c r="K135" s="37">
        <f t="shared" si="28"/>
        <v>228</v>
      </c>
      <c r="L135" s="28">
        <f>Official!F608</f>
        <v>32.119670500913486</v>
      </c>
      <c r="M135" s="37">
        <f t="shared" si="29"/>
        <v>185</v>
      </c>
      <c r="N135" s="28">
        <f>Official!F609</f>
        <v>39.421473341120233</v>
      </c>
      <c r="O135" s="37">
        <f t="shared" si="30"/>
        <v>228</v>
      </c>
      <c r="P135" s="26">
        <f>Official!F610</f>
        <v>28.815501391309756</v>
      </c>
      <c r="Q135" s="37">
        <f t="shared" si="31"/>
        <v>228</v>
      </c>
      <c r="R135" s="26">
        <f>Official!F611</f>
        <v>24.915034648664935</v>
      </c>
      <c r="S135" s="37">
        <f t="shared" si="32"/>
        <v>228</v>
      </c>
      <c r="T135" s="26">
        <f>Official!F612</f>
        <v>26.935961760968816</v>
      </c>
      <c r="U135" s="26" t="str">
        <f t="shared" si="24"/>
        <v>Geometry</v>
      </c>
      <c r="V135" s="26">
        <f t="shared" si="25"/>
        <v>4</v>
      </c>
      <c r="W135" s="26">
        <f t="shared" si="26"/>
        <v>133</v>
      </c>
    </row>
    <row r="136" spans="1:23" ht="15" customHeight="1" x14ac:dyDescent="0.25">
      <c r="A136" s="26" t="str">
        <f>Official!H597</f>
        <v>Gladiator</v>
      </c>
      <c r="B136" s="29">
        <v>4</v>
      </c>
      <c r="C136" s="28">
        <f>Official!L601</f>
        <v>28.034682080924856</v>
      </c>
      <c r="D136" s="28">
        <f>Official!L602</f>
        <v>39.306358381502889</v>
      </c>
      <c r="E136" s="28">
        <f>Official!L603</f>
        <v>32.658959537572251</v>
      </c>
      <c r="F136" s="28">
        <f>Official!I607</f>
        <v>49.66316675988385</v>
      </c>
      <c r="G136" s="28">
        <f>Official!I608</f>
        <v>53.831875376711146</v>
      </c>
      <c r="H136" s="28">
        <f>Official!I609</f>
        <v>64.431742922445352</v>
      </c>
      <c r="I136" s="37">
        <f t="shared" si="27"/>
        <v>204</v>
      </c>
      <c r="J136" s="28">
        <f>Official!L607</f>
        <v>42.615711918719249</v>
      </c>
      <c r="K136" s="37">
        <f t="shared" si="28"/>
        <v>126</v>
      </c>
      <c r="L136" s="28">
        <f>Official!L608</f>
        <v>52.084354308413651</v>
      </c>
      <c r="M136" s="37">
        <f t="shared" si="29"/>
        <v>29</v>
      </c>
      <c r="N136" s="28">
        <f>Official!L609</f>
        <v>55.299933772867107</v>
      </c>
      <c r="O136" s="37">
        <f t="shared" si="30"/>
        <v>91</v>
      </c>
      <c r="P136" s="26">
        <f>Official!L610</f>
        <v>10.561058879531064</v>
      </c>
      <c r="Q136" s="37">
        <f t="shared" si="31"/>
        <v>84</v>
      </c>
      <c r="R136" s="26">
        <f>Official!L611</f>
        <v>6.5939950465224371</v>
      </c>
      <c r="S136" s="37">
        <f t="shared" si="32"/>
        <v>85</v>
      </c>
      <c r="T136" s="26">
        <f>Official!L612</f>
        <v>8.8038836694519187</v>
      </c>
      <c r="U136" s="26" t="str">
        <f t="shared" si="24"/>
        <v>Gladiator</v>
      </c>
      <c r="V136" s="26">
        <f t="shared" si="25"/>
        <v>4</v>
      </c>
      <c r="W136" s="26">
        <f t="shared" si="26"/>
        <v>134</v>
      </c>
    </row>
    <row r="137" spans="1:23" ht="15" customHeight="1" x14ac:dyDescent="0.25">
      <c r="A137" s="26" t="str">
        <f>Official!N597</f>
        <v>God's Garden</v>
      </c>
      <c r="B137" s="29">
        <v>4</v>
      </c>
      <c r="C137" s="28">
        <f>Official!R601</f>
        <v>25.940860215053764</v>
      </c>
      <c r="D137" s="28">
        <f>Official!R602</f>
        <v>44.892473118279568</v>
      </c>
      <c r="E137" s="28">
        <f>Official!R603</f>
        <v>29.166666666666668</v>
      </c>
      <c r="F137" s="28">
        <f>Official!O607</f>
        <v>47.210874505877257</v>
      </c>
      <c r="G137" s="28">
        <f>Official!O608</f>
        <v>60.604437390345765</v>
      </c>
      <c r="H137" s="28">
        <f>Official!O609</f>
        <v>41.380444641526026</v>
      </c>
      <c r="I137" s="37">
        <f t="shared" si="27"/>
        <v>103</v>
      </c>
      <c r="J137" s="28">
        <f>Official!R607</f>
        <v>52.915214932175616</v>
      </c>
      <c r="K137" s="37">
        <f t="shared" si="28"/>
        <v>66</v>
      </c>
      <c r="L137" s="28">
        <f>Official!R608</f>
        <v>56.696781442234254</v>
      </c>
      <c r="M137" s="37">
        <f t="shared" si="29"/>
        <v>179</v>
      </c>
      <c r="N137" s="28">
        <f>Official!R609</f>
        <v>40.38800362559013</v>
      </c>
      <c r="O137" s="37">
        <f t="shared" si="30"/>
        <v>79</v>
      </c>
      <c r="P137" s="26">
        <f>Official!R610</f>
        <v>9.8623031784042752</v>
      </c>
      <c r="Q137" s="37">
        <f t="shared" si="31"/>
        <v>119</v>
      </c>
      <c r="R137" s="26">
        <f>Official!R611</f>
        <v>8.5362706754033191</v>
      </c>
      <c r="S137" s="37">
        <f t="shared" si="32"/>
        <v>95</v>
      </c>
      <c r="T137" s="26">
        <f>Official!R612</f>
        <v>9.2231486225289068</v>
      </c>
      <c r="U137" s="26" t="str">
        <f t="shared" si="24"/>
        <v>God's Garden</v>
      </c>
      <c r="V137" s="26">
        <f t="shared" si="25"/>
        <v>4</v>
      </c>
      <c r="W137" s="26">
        <f t="shared" si="26"/>
        <v>135</v>
      </c>
    </row>
    <row r="138" spans="1:23" ht="15" customHeight="1" x14ac:dyDescent="0.25">
      <c r="A138" s="26" t="str">
        <f>Official!T597</f>
        <v>Grand Line</v>
      </c>
      <c r="B138" s="29">
        <v>4</v>
      </c>
      <c r="C138" s="28">
        <f>Official!X601</f>
        <v>50</v>
      </c>
      <c r="D138" s="28">
        <f>Official!X602</f>
        <v>23.239436619718308</v>
      </c>
      <c r="E138" s="28">
        <f>Official!X603</f>
        <v>26.760563380281688</v>
      </c>
      <c r="F138" s="28">
        <f>Official!U607</f>
        <v>60.672939980090696</v>
      </c>
      <c r="G138" s="28">
        <f>Official!U608</f>
        <v>54.024688070110884</v>
      </c>
      <c r="H138" s="28">
        <f>Official!U609</f>
        <v>45.672331298241517</v>
      </c>
      <c r="I138" s="37">
        <f t="shared" si="27"/>
        <v>53</v>
      </c>
      <c r="J138" s="28">
        <f>Official!X607</f>
        <v>57.500304340924586</v>
      </c>
      <c r="K138" s="37">
        <f t="shared" si="28"/>
        <v>176</v>
      </c>
      <c r="L138" s="28">
        <f>Official!X608</f>
        <v>46.67587404501009</v>
      </c>
      <c r="M138" s="37">
        <f t="shared" si="29"/>
        <v>110</v>
      </c>
      <c r="N138" s="28">
        <f>Official!X609</f>
        <v>45.823821614065317</v>
      </c>
      <c r="O138" s="37">
        <f t="shared" si="30"/>
        <v>56</v>
      </c>
      <c r="P138" s="26">
        <f>Official!X610</f>
        <v>8.6266586310254336</v>
      </c>
      <c r="Q138" s="37">
        <f t="shared" si="31"/>
        <v>81</v>
      </c>
      <c r="R138" s="26">
        <f>Official!X611</f>
        <v>6.5094102836692427</v>
      </c>
      <c r="S138" s="37">
        <f t="shared" si="32"/>
        <v>59</v>
      </c>
      <c r="T138" s="26">
        <f>Official!X612</f>
        <v>7.6417164752882742</v>
      </c>
      <c r="U138" s="26" t="str">
        <f t="shared" si="24"/>
        <v>Grand Line</v>
      </c>
      <c r="V138" s="26">
        <f t="shared" si="25"/>
        <v>4</v>
      </c>
      <c r="W138" s="26">
        <f t="shared" si="26"/>
        <v>136</v>
      </c>
    </row>
    <row r="139" spans="1:23" ht="15" customHeight="1" x14ac:dyDescent="0.25">
      <c r="A139" s="26" t="str">
        <f>Official!B614</f>
        <v>Grand Line SE</v>
      </c>
      <c r="B139" s="29">
        <v>4</v>
      </c>
      <c r="C139" s="28">
        <f>Official!F618</f>
        <v>40.72164948453608</v>
      </c>
      <c r="D139" s="28">
        <f>Official!F619</f>
        <v>34.793814432989691</v>
      </c>
      <c r="E139" s="28">
        <f>Official!F620</f>
        <v>24.484536082474225</v>
      </c>
      <c r="F139" s="28">
        <f>Official!C624</f>
        <v>60.97895473166178</v>
      </c>
      <c r="G139" s="28">
        <f>Official!C625</f>
        <v>65.651660089821789</v>
      </c>
      <c r="H139" s="28">
        <f>Official!C626</f>
        <v>44.891158792776316</v>
      </c>
      <c r="I139" s="37">
        <f t="shared" si="27"/>
        <v>49</v>
      </c>
      <c r="J139" s="28">
        <f>Official!F624</f>
        <v>58.043897969442732</v>
      </c>
      <c r="K139" s="37">
        <f t="shared" si="28"/>
        <v>122</v>
      </c>
      <c r="L139" s="28">
        <f>Official!F625</f>
        <v>52.336352679080008</v>
      </c>
      <c r="M139" s="37">
        <f t="shared" si="29"/>
        <v>183</v>
      </c>
      <c r="N139" s="28">
        <f>Official!F626</f>
        <v>39.619749351477267</v>
      </c>
      <c r="O139" s="37">
        <f t="shared" si="30"/>
        <v>158</v>
      </c>
      <c r="P139" s="26">
        <f>Official!F627</f>
        <v>13.993072733460394</v>
      </c>
      <c r="Q139" s="37">
        <f t="shared" si="31"/>
        <v>137</v>
      </c>
      <c r="R139" s="26">
        <f>Official!F628</f>
        <v>9.4316605619054652</v>
      </c>
      <c r="S139" s="37">
        <f t="shared" si="32"/>
        <v>146</v>
      </c>
      <c r="T139" s="26">
        <f>Official!F629</f>
        <v>11.932357383998262</v>
      </c>
      <c r="U139" s="26" t="str">
        <f t="shared" si="24"/>
        <v>Grand Line SE</v>
      </c>
      <c r="V139" s="26">
        <f t="shared" si="25"/>
        <v>4</v>
      </c>
      <c r="W139" s="26">
        <f t="shared" si="26"/>
        <v>137</v>
      </c>
    </row>
    <row r="140" spans="1:23" ht="15" customHeight="1" x14ac:dyDescent="0.25">
      <c r="A140" s="26" t="str">
        <f>Official!H614</f>
        <v>Grand Line Total</v>
      </c>
      <c r="B140" s="29">
        <v>4</v>
      </c>
      <c r="C140" s="28">
        <f>Official!L618</f>
        <v>43.20754716981132</v>
      </c>
      <c r="D140" s="28">
        <f>Official!L619</f>
        <v>31.69811320754717</v>
      </c>
      <c r="E140" s="28">
        <f>Official!L620</f>
        <v>25.09433962264151</v>
      </c>
      <c r="F140" s="28">
        <f>Official!I624</f>
        <v>61.951425464430329</v>
      </c>
      <c r="G140" s="28">
        <f>Official!I625</f>
        <v>64.531918224180103</v>
      </c>
      <c r="H140" s="28">
        <f>Official!I626</f>
        <v>45.361570913995145</v>
      </c>
      <c r="I140" s="37">
        <f t="shared" si="27"/>
        <v>47</v>
      </c>
      <c r="J140" s="28">
        <f>Official!L624</f>
        <v>58.294927275217589</v>
      </c>
      <c r="K140" s="37">
        <f t="shared" si="28"/>
        <v>133</v>
      </c>
      <c r="L140" s="28">
        <f>Official!L625</f>
        <v>51.290246379874887</v>
      </c>
      <c r="M140" s="37">
        <f t="shared" si="29"/>
        <v>178</v>
      </c>
      <c r="N140" s="28">
        <f>Official!L626</f>
        <v>40.414826344907524</v>
      </c>
      <c r="O140" s="37">
        <f t="shared" si="30"/>
        <v>153</v>
      </c>
      <c r="P140" s="26">
        <f>Official!L627</f>
        <v>13.702704884291776</v>
      </c>
      <c r="Q140" s="37">
        <f t="shared" si="31"/>
        <v>129</v>
      </c>
      <c r="R140" s="26">
        <f>Official!L628</f>
        <v>9.0096089876366943</v>
      </c>
      <c r="S140" s="37">
        <f t="shared" si="32"/>
        <v>142</v>
      </c>
      <c r="T140" s="26">
        <f>Official!L629</f>
        <v>11.59605914214173</v>
      </c>
      <c r="U140" s="26" t="str">
        <f t="shared" si="24"/>
        <v>Grand Line Total</v>
      </c>
      <c r="V140" s="26">
        <f t="shared" si="25"/>
        <v>4</v>
      </c>
      <c r="W140" s="26">
        <f t="shared" si="26"/>
        <v>138</v>
      </c>
    </row>
    <row r="141" spans="1:23" ht="15" customHeight="1" x14ac:dyDescent="0.25">
      <c r="A141" s="26" t="str">
        <f>Official!N614</f>
        <v>Ground Zero</v>
      </c>
      <c r="B141" s="29">
        <v>4</v>
      </c>
      <c r="C141" s="28">
        <f>Official!R618</f>
        <v>43.661971830985912</v>
      </c>
      <c r="D141" s="28">
        <f>Official!R619</f>
        <v>30.281690140845068</v>
      </c>
      <c r="E141" s="28">
        <f>Official!R620</f>
        <v>26.056338028169012</v>
      </c>
      <c r="F141" s="28">
        <f>Official!O624</f>
        <v>62.794730311587145</v>
      </c>
      <c r="G141" s="28">
        <f>Official!O625</f>
        <v>54.043050339452577</v>
      </c>
      <c r="H141" s="28">
        <f>Official!O626</f>
        <v>36.733509041503019</v>
      </c>
      <c r="I141" s="37">
        <f t="shared" si="27"/>
        <v>15</v>
      </c>
      <c r="J141" s="28">
        <f>Official!R624</f>
        <v>63.030610635042066</v>
      </c>
      <c r="K141" s="37">
        <f t="shared" si="28"/>
        <v>185</v>
      </c>
      <c r="L141" s="28">
        <f>Official!R625</f>
        <v>45.624160013932716</v>
      </c>
      <c r="M141" s="37">
        <f t="shared" si="29"/>
        <v>173</v>
      </c>
      <c r="N141" s="28">
        <f>Official!R626</f>
        <v>41.345229351025225</v>
      </c>
      <c r="O141" s="37">
        <f t="shared" si="30"/>
        <v>146</v>
      </c>
      <c r="P141" s="26">
        <f>Official!R627</f>
        <v>13.342622720917291</v>
      </c>
      <c r="Q141" s="37">
        <f t="shared" si="31"/>
        <v>169</v>
      </c>
      <c r="R141" s="26">
        <f>Official!R628</f>
        <v>11.485857479789917</v>
      </c>
      <c r="S141" s="37">
        <f t="shared" si="32"/>
        <v>159</v>
      </c>
      <c r="T141" s="26">
        <f>Official!R629</f>
        <v>12.448905637018548</v>
      </c>
      <c r="U141" s="26" t="str">
        <f t="shared" si="24"/>
        <v>Ground Zero</v>
      </c>
      <c r="V141" s="26">
        <f t="shared" si="25"/>
        <v>4</v>
      </c>
      <c r="W141" s="26">
        <f t="shared" si="26"/>
        <v>139</v>
      </c>
    </row>
    <row r="142" spans="1:23" ht="15" customHeight="1" x14ac:dyDescent="0.25">
      <c r="A142" s="26" t="str">
        <f>Official!T614</f>
        <v>Neo Ground Zero</v>
      </c>
      <c r="B142" s="29">
        <v>4</v>
      </c>
      <c r="C142" s="28">
        <f>Official!X618</f>
        <v>21.830985915492956</v>
      </c>
      <c r="D142" s="28">
        <f>Official!X619</f>
        <v>37.323943661971832</v>
      </c>
      <c r="E142" s="28">
        <f>Official!X620</f>
        <v>40.845070422535215</v>
      </c>
      <c r="F142" s="28">
        <f>Official!U624</f>
        <v>62.800740648644684</v>
      </c>
      <c r="G142" s="28">
        <f>Official!U625</f>
        <v>47.244326973787935</v>
      </c>
      <c r="H142" s="28">
        <f>Official!U626</f>
        <v>59.069017915829782</v>
      </c>
      <c r="I142" s="37">
        <f t="shared" si="27"/>
        <v>114</v>
      </c>
      <c r="J142" s="28">
        <f>Official!X624</f>
        <v>51.865861366407451</v>
      </c>
      <c r="K142" s="37">
        <f t="shared" si="28"/>
        <v>204</v>
      </c>
      <c r="L142" s="28">
        <f>Official!X625</f>
        <v>42.221793162571629</v>
      </c>
      <c r="M142" s="37">
        <f t="shared" si="29"/>
        <v>25</v>
      </c>
      <c r="N142" s="28">
        <f>Official!X626</f>
        <v>55.912345471020927</v>
      </c>
      <c r="O142" s="37">
        <f t="shared" si="30"/>
        <v>112</v>
      </c>
      <c r="P142" s="26">
        <f>Official!X627</f>
        <v>11.262765666986477</v>
      </c>
      <c r="Q142" s="37">
        <f t="shared" si="31"/>
        <v>93</v>
      </c>
      <c r="R142" s="26">
        <f>Official!X628</f>
        <v>7.0334120174055998</v>
      </c>
      <c r="S142" s="37">
        <f t="shared" si="32"/>
        <v>101</v>
      </c>
      <c r="T142" s="26">
        <f>Official!X629</f>
        <v>9.3893230606906606</v>
      </c>
      <c r="U142" s="26" t="str">
        <f t="shared" si="24"/>
        <v>Neo Ground Zero</v>
      </c>
      <c r="V142" s="26">
        <f t="shared" si="25"/>
        <v>4</v>
      </c>
      <c r="W142" s="26">
        <f t="shared" si="26"/>
        <v>140</v>
      </c>
    </row>
    <row r="143" spans="1:23" ht="15" customHeight="1" x14ac:dyDescent="0.25">
      <c r="A143" s="26" t="str">
        <f>Official!B631</f>
        <v>Ground Zero Total</v>
      </c>
      <c r="B143" s="29">
        <v>4</v>
      </c>
      <c r="C143" s="28">
        <f>Official!F635</f>
        <v>32.74647887323944</v>
      </c>
      <c r="D143" s="28">
        <f>Official!F636</f>
        <v>33.802816901408448</v>
      </c>
      <c r="E143" s="28">
        <f>Official!F637</f>
        <v>33.450704225352112</v>
      </c>
      <c r="F143" s="28">
        <f>Official!C641</f>
        <v>64.874610939409777</v>
      </c>
      <c r="G143" s="28">
        <f>Official!C642</f>
        <v>50.124378879109727</v>
      </c>
      <c r="H143" s="28">
        <f>Official!C643</f>
        <v>46.40498114616468</v>
      </c>
      <c r="I143" s="37">
        <f t="shared" si="27"/>
        <v>41</v>
      </c>
      <c r="J143" s="28">
        <f>Official!F641</f>
        <v>59.234814896622552</v>
      </c>
      <c r="K143" s="37">
        <f t="shared" si="28"/>
        <v>199</v>
      </c>
      <c r="L143" s="28">
        <f>Official!F642</f>
        <v>42.624883969849975</v>
      </c>
      <c r="M143" s="37">
        <f t="shared" si="29"/>
        <v>84</v>
      </c>
      <c r="N143" s="28">
        <f>Official!F643</f>
        <v>48.140301133527473</v>
      </c>
      <c r="O143" s="37">
        <f t="shared" si="30"/>
        <v>97</v>
      </c>
      <c r="P143" s="26">
        <f>Official!F644</f>
        <v>10.821129360279569</v>
      </c>
      <c r="Q143" s="37">
        <f t="shared" si="31"/>
        <v>118</v>
      </c>
      <c r="R143" s="26">
        <f>Official!F645</f>
        <v>8.4596874205557047</v>
      </c>
      <c r="S143" s="37">
        <f t="shared" si="32"/>
        <v>109</v>
      </c>
      <c r="T143" s="26">
        <f>Official!F646</f>
        <v>9.7124443855656892</v>
      </c>
      <c r="U143" s="26" t="str">
        <f t="shared" si="24"/>
        <v>Ground Zero Total</v>
      </c>
      <c r="V143" s="26">
        <f t="shared" si="25"/>
        <v>4</v>
      </c>
      <c r="W143" s="26">
        <f t="shared" si="26"/>
        <v>141</v>
      </c>
    </row>
    <row r="144" spans="1:23" ht="15" customHeight="1" x14ac:dyDescent="0.25">
      <c r="A144" s="26" t="str">
        <f>Official!H631</f>
        <v>Guillotine</v>
      </c>
      <c r="B144" s="29">
        <v>4</v>
      </c>
      <c r="C144" s="28">
        <f>Official!L635</f>
        <v>32.314410480349345</v>
      </c>
      <c r="D144" s="28">
        <f>Official!L636</f>
        <v>43.886462882096069</v>
      </c>
      <c r="E144" s="28">
        <f>Official!L637</f>
        <v>23.799126637554586</v>
      </c>
      <c r="F144" s="28">
        <f>Official!I641</f>
        <v>46.860894005689602</v>
      </c>
      <c r="G144" s="28">
        <f>Official!I642</f>
        <v>58.81840740108278</v>
      </c>
      <c r="H144" s="28">
        <f>Official!I643</f>
        <v>49.987093442609307</v>
      </c>
      <c r="I144" s="37">
        <f t="shared" si="27"/>
        <v>165</v>
      </c>
      <c r="J144" s="28">
        <f>Official!L641</f>
        <v>48.436900281540147</v>
      </c>
      <c r="K144" s="37">
        <f t="shared" si="28"/>
        <v>74</v>
      </c>
      <c r="L144" s="28">
        <f>Official!L642</f>
        <v>55.978756697696589</v>
      </c>
      <c r="M144" s="37">
        <f t="shared" si="29"/>
        <v>113</v>
      </c>
      <c r="N144" s="28">
        <f>Official!L643</f>
        <v>45.584343020763264</v>
      </c>
      <c r="O144" s="37">
        <f t="shared" si="30"/>
        <v>29</v>
      </c>
      <c r="P144" s="26">
        <f>Official!L644</f>
        <v>6.618854210292394</v>
      </c>
      <c r="Q144" s="37">
        <f t="shared" si="31"/>
        <v>55</v>
      </c>
      <c r="R144" s="26">
        <f>Official!L645</f>
        <v>5.3706069926211875</v>
      </c>
      <c r="S144" s="37">
        <f t="shared" si="32"/>
        <v>34</v>
      </c>
      <c r="T144" s="26">
        <f>Official!L646</f>
        <v>6.0271324245571769</v>
      </c>
      <c r="U144" s="26" t="str">
        <f t="shared" si="24"/>
        <v>Guillotine</v>
      </c>
      <c r="V144" s="26">
        <f t="shared" si="25"/>
        <v>4</v>
      </c>
      <c r="W144" s="26">
        <f t="shared" si="26"/>
        <v>142</v>
      </c>
    </row>
    <row r="145" spans="1:23" ht="15" customHeight="1" x14ac:dyDescent="0.25">
      <c r="A145" s="26" t="str">
        <f>Official!N631</f>
        <v>Neo Guillotine</v>
      </c>
      <c r="B145" s="29">
        <v>4</v>
      </c>
      <c r="C145" s="28">
        <f>Official!R635</f>
        <v>35.119047619047613</v>
      </c>
      <c r="D145" s="28">
        <f>Official!R636</f>
        <v>38.69047619047619</v>
      </c>
      <c r="E145" s="28">
        <f>Official!R637</f>
        <v>26.190476190476193</v>
      </c>
      <c r="F145" s="28">
        <f>Official!O641</f>
        <v>52.222954486743944</v>
      </c>
      <c r="G145" s="28">
        <f>Official!O642</f>
        <v>60.018421404787055</v>
      </c>
      <c r="H145" s="28">
        <f>Official!O643</f>
        <v>57.687848597772479</v>
      </c>
      <c r="I145" s="37">
        <f t="shared" si="27"/>
        <v>182</v>
      </c>
      <c r="J145" s="28">
        <f>Official!R641</f>
        <v>47.267552944485729</v>
      </c>
      <c r="K145" s="37">
        <f t="shared" si="28"/>
        <v>103</v>
      </c>
      <c r="L145" s="28">
        <f>Official!R642</f>
        <v>53.897733459021552</v>
      </c>
      <c r="M145" s="37">
        <f t="shared" si="29"/>
        <v>72</v>
      </c>
      <c r="N145" s="28">
        <f>Official!R643</f>
        <v>48.834713596492712</v>
      </c>
      <c r="O145" s="37">
        <f t="shared" si="30"/>
        <v>61</v>
      </c>
      <c r="P145" s="26">
        <f>Official!R644</f>
        <v>9.0667885757941526</v>
      </c>
      <c r="Q145" s="37">
        <f t="shared" si="31"/>
        <v>27</v>
      </c>
      <c r="R145" s="26">
        <f>Official!R645</f>
        <v>3.4652911444035746</v>
      </c>
      <c r="S145" s="37">
        <f t="shared" si="32"/>
        <v>46</v>
      </c>
      <c r="T145" s="26">
        <f>Official!R646</f>
        <v>6.8634866428672092</v>
      </c>
      <c r="U145" s="26" t="str">
        <f t="shared" si="24"/>
        <v>Neo Guillotine</v>
      </c>
      <c r="V145" s="26">
        <f t="shared" si="25"/>
        <v>4</v>
      </c>
      <c r="W145" s="26">
        <f t="shared" si="26"/>
        <v>143</v>
      </c>
    </row>
    <row r="146" spans="1:23" ht="15" customHeight="1" x14ac:dyDescent="0.25">
      <c r="A146" s="26" t="str">
        <f>Official!T631</f>
        <v>Guillotine Total</v>
      </c>
      <c r="B146" s="29">
        <v>4</v>
      </c>
      <c r="C146" s="28">
        <f>Official!X635</f>
        <v>33.783783783783782</v>
      </c>
      <c r="D146" s="28">
        <f>Official!X636</f>
        <v>41.164241164241169</v>
      </c>
      <c r="E146" s="28">
        <f>Official!X637</f>
        <v>25.051975051975049</v>
      </c>
      <c r="F146" s="28">
        <f>Official!U641</f>
        <v>49.7878287633486</v>
      </c>
      <c r="G146" s="28">
        <f>Official!U642</f>
        <v>59.831895439579199</v>
      </c>
      <c r="H146" s="28">
        <f>Official!U643</f>
        <v>55.225706778401822</v>
      </c>
      <c r="I146" s="37">
        <f t="shared" si="27"/>
        <v>181</v>
      </c>
      <c r="J146" s="28">
        <f>Official!X641</f>
        <v>47.281060992473385</v>
      </c>
      <c r="K146" s="37">
        <f t="shared" si="28"/>
        <v>88</v>
      </c>
      <c r="L146" s="28">
        <f>Official!X642</f>
        <v>55.0220333381153</v>
      </c>
      <c r="M146" s="37">
        <f t="shared" si="29"/>
        <v>89</v>
      </c>
      <c r="N146" s="28">
        <f>Official!X643</f>
        <v>47.696905669411308</v>
      </c>
      <c r="O146" s="37">
        <f t="shared" si="30"/>
        <v>42</v>
      </c>
      <c r="P146" s="26">
        <f>Official!X644</f>
        <v>7.8746173209342425</v>
      </c>
      <c r="Q146" s="37">
        <f t="shared" si="31"/>
        <v>42</v>
      </c>
      <c r="R146" s="26">
        <f>Official!X645</f>
        <v>4.3541756780923002</v>
      </c>
      <c r="S146" s="37">
        <f t="shared" si="32"/>
        <v>37</v>
      </c>
      <c r="T146" s="26">
        <f>Official!X646</f>
        <v>6.3627212647910376</v>
      </c>
      <c r="U146" s="26" t="str">
        <f t="shared" si="24"/>
        <v>Guillotine Total</v>
      </c>
      <c r="V146" s="26">
        <f t="shared" si="25"/>
        <v>4</v>
      </c>
      <c r="W146" s="26">
        <f t="shared" si="26"/>
        <v>144</v>
      </c>
    </row>
    <row r="147" spans="1:23" ht="15" customHeight="1" x14ac:dyDescent="0.25">
      <c r="A147" s="26" t="str">
        <f>Official!B648</f>
        <v>Neo Hall of Valhalla</v>
      </c>
      <c r="B147" s="29">
        <v>4</v>
      </c>
      <c r="C147" s="28">
        <f>Official!F652</f>
        <v>29.702970297029701</v>
      </c>
      <c r="D147" s="28">
        <f>Official!F653</f>
        <v>46.039603960396043</v>
      </c>
      <c r="E147" s="28">
        <f>Official!F654</f>
        <v>24.257425742574256</v>
      </c>
      <c r="F147" s="28">
        <f>Official!C658</f>
        <v>57.579515968493283</v>
      </c>
      <c r="G147" s="28">
        <f>Official!C659</f>
        <v>39.08012075608319</v>
      </c>
      <c r="H147" s="28">
        <f>Official!C660</f>
        <v>54.859126991851632</v>
      </c>
      <c r="I147" s="37">
        <f t="shared" si="27"/>
        <v>124</v>
      </c>
      <c r="J147" s="28">
        <f>Official!F658</f>
        <v>51.360194488320829</v>
      </c>
      <c r="K147" s="37">
        <f t="shared" si="28"/>
        <v>207</v>
      </c>
      <c r="L147" s="28">
        <f>Official!F659</f>
        <v>40.750302393794954</v>
      </c>
      <c r="M147" s="37">
        <f t="shared" si="29"/>
        <v>14</v>
      </c>
      <c r="N147" s="28">
        <f>Official!F660</f>
        <v>57.889503117884217</v>
      </c>
      <c r="O147" s="37">
        <f t="shared" si="30"/>
        <v>82</v>
      </c>
      <c r="P147" s="26">
        <f>Official!F661</f>
        <v>10.00759561886148</v>
      </c>
      <c r="Q147" s="37">
        <f t="shared" si="31"/>
        <v>121</v>
      </c>
      <c r="R147" s="26">
        <f>Official!F662</f>
        <v>8.6501819142547092</v>
      </c>
      <c r="S147" s="37">
        <f t="shared" si="32"/>
        <v>100</v>
      </c>
      <c r="T147" s="26">
        <f>Official!F663</f>
        <v>9.3535452428572441</v>
      </c>
      <c r="U147" s="26" t="str">
        <f t="shared" ref="U147:U210" si="33">A147</f>
        <v>Neo Hall of Valhalla</v>
      </c>
      <c r="V147" s="26">
        <f t="shared" ref="V147:V210" si="34">B147</f>
        <v>4</v>
      </c>
      <c r="W147" s="26">
        <f t="shared" ref="W147:W210" si="35">ROW(U147)-2</f>
        <v>145</v>
      </c>
    </row>
    <row r="148" spans="1:23" ht="15" customHeight="1" x14ac:dyDescent="0.25">
      <c r="A148" s="26" t="str">
        <f>Official!H648</f>
        <v>WCG Neo Hall of Valhalla</v>
      </c>
      <c r="B148" s="29">
        <v>4</v>
      </c>
      <c r="C148" s="28">
        <f>Official!L652</f>
        <v>30.582524271844658</v>
      </c>
      <c r="D148" s="28">
        <f>Official!L653</f>
        <v>52.427184466019419</v>
      </c>
      <c r="E148" s="28">
        <f>Official!L654</f>
        <v>16.990291262135923</v>
      </c>
      <c r="F148" s="28">
        <f>Official!I658</f>
        <v>54.793905089170352</v>
      </c>
      <c r="G148" s="28">
        <f>Official!I659</f>
        <v>54.263310012715735</v>
      </c>
      <c r="H148" s="28">
        <f>Official!I660</f>
        <v>38.992305058607435</v>
      </c>
      <c r="I148" s="37">
        <f t="shared" si="27"/>
        <v>51</v>
      </c>
      <c r="J148" s="28">
        <f>Official!L658</f>
        <v>57.900800015281462</v>
      </c>
      <c r="K148" s="37">
        <f t="shared" si="28"/>
        <v>150</v>
      </c>
      <c r="L148" s="28">
        <f>Official!L659</f>
        <v>49.734702461772692</v>
      </c>
      <c r="M148" s="37">
        <f t="shared" si="29"/>
        <v>160</v>
      </c>
      <c r="N148" s="28">
        <f>Official!L660</f>
        <v>42.364497522945854</v>
      </c>
      <c r="O148" s="37">
        <f t="shared" si="30"/>
        <v>60</v>
      </c>
      <c r="P148" s="26">
        <f>Official!L661</f>
        <v>9.0090700461050659</v>
      </c>
      <c r="Q148" s="37">
        <f t="shared" si="31"/>
        <v>105</v>
      </c>
      <c r="R148" s="26">
        <f>Official!L662</f>
        <v>7.7715481643737183</v>
      </c>
      <c r="S148" s="37">
        <f t="shared" si="32"/>
        <v>77</v>
      </c>
      <c r="T148" s="26">
        <f>Official!L663</f>
        <v>8.4130940790772115</v>
      </c>
      <c r="U148" s="26" t="str">
        <f t="shared" si="33"/>
        <v>WCG Neo Hall of Valhalla</v>
      </c>
      <c r="V148" s="26">
        <f t="shared" si="34"/>
        <v>4</v>
      </c>
      <c r="W148" s="26">
        <f t="shared" si="35"/>
        <v>146</v>
      </c>
    </row>
    <row r="149" spans="1:23" ht="15" customHeight="1" x14ac:dyDescent="0.25">
      <c r="A149" s="26" t="str">
        <f>Official!N648</f>
        <v>Hall of Valhalla Total</v>
      </c>
      <c r="B149" s="29">
        <v>4</v>
      </c>
      <c r="C149" s="28">
        <f>Official!R652</f>
        <v>30.504587155963304</v>
      </c>
      <c r="D149" s="28">
        <f>Official!R653</f>
        <v>48.165137614678898</v>
      </c>
      <c r="E149" s="28">
        <f>Official!R654</f>
        <v>21.330275229357799</v>
      </c>
      <c r="F149" s="28">
        <f>Official!O658</f>
        <v>56.492132583062521</v>
      </c>
      <c r="G149" s="28">
        <f>Official!O659</f>
        <v>41.841108929655455</v>
      </c>
      <c r="H149" s="28">
        <f>Official!O660</f>
        <v>46.888448870505798</v>
      </c>
      <c r="I149" s="37">
        <f t="shared" si="27"/>
        <v>86</v>
      </c>
      <c r="J149" s="28">
        <f>Official!R658</f>
        <v>54.801841856278358</v>
      </c>
      <c r="K149" s="37">
        <f t="shared" si="28"/>
        <v>198</v>
      </c>
      <c r="L149" s="28">
        <f>Official!R659</f>
        <v>42.674488173296467</v>
      </c>
      <c r="M149" s="37">
        <f t="shared" si="29"/>
        <v>42</v>
      </c>
      <c r="N149" s="28">
        <f>Official!R660</f>
        <v>52.523669970425175</v>
      </c>
      <c r="O149" s="37">
        <f t="shared" si="30"/>
        <v>38</v>
      </c>
      <c r="P149" s="26">
        <f>Official!R661</f>
        <v>7.6940574278226777</v>
      </c>
      <c r="Q149" s="37">
        <f t="shared" si="31"/>
        <v>76</v>
      </c>
      <c r="R149" s="26">
        <f>Official!R662</f>
        <v>6.4455301898100643</v>
      </c>
      <c r="S149" s="37">
        <f t="shared" si="32"/>
        <v>49</v>
      </c>
      <c r="T149" s="26">
        <f>Official!R663</f>
        <v>7.0973015692721653</v>
      </c>
      <c r="U149" s="26" t="str">
        <f t="shared" si="33"/>
        <v>Hall of Valhalla Total</v>
      </c>
      <c r="V149" s="26">
        <f t="shared" si="34"/>
        <v>4</v>
      </c>
      <c r="W149" s="26">
        <f t="shared" si="35"/>
        <v>147</v>
      </c>
    </row>
    <row r="150" spans="1:23" ht="15" customHeight="1" x14ac:dyDescent="0.25">
      <c r="A150" s="26" t="str">
        <f>Official!T648</f>
        <v>Harmony</v>
      </c>
      <c r="B150" s="29">
        <v>4</v>
      </c>
      <c r="C150" s="28">
        <f>Official!X652</f>
        <v>69.090909090909093</v>
      </c>
      <c r="D150" s="28">
        <f>Official!X653</f>
        <v>17.272727272727273</v>
      </c>
      <c r="E150" s="28">
        <f>Official!X654</f>
        <v>13.636363636363635</v>
      </c>
      <c r="F150" s="28">
        <f>Official!U658</f>
        <v>54.149556454913949</v>
      </c>
      <c r="G150" s="28">
        <f>Official!U659</f>
        <v>52.277442494833885</v>
      </c>
      <c r="H150" s="28">
        <f>Official!U660</f>
        <v>23.417835876215701</v>
      </c>
      <c r="I150" s="37">
        <f t="shared" si="27"/>
        <v>4</v>
      </c>
      <c r="J150" s="28">
        <f>Official!X658</f>
        <v>65.365860289349115</v>
      </c>
      <c r="K150" s="37">
        <f t="shared" si="28"/>
        <v>154</v>
      </c>
      <c r="L150" s="28">
        <f>Official!X659</f>
        <v>49.063943019959964</v>
      </c>
      <c r="M150" s="37">
        <f t="shared" si="29"/>
        <v>212</v>
      </c>
      <c r="N150" s="28">
        <f>Official!X660</f>
        <v>35.570196690690906</v>
      </c>
      <c r="O150" s="37">
        <f t="shared" si="30"/>
        <v>200</v>
      </c>
      <c r="P150" s="26">
        <f>Official!X661</f>
        <v>19.09210586333522</v>
      </c>
      <c r="Q150" s="37">
        <f t="shared" si="31"/>
        <v>200</v>
      </c>
      <c r="R150" s="26">
        <f>Official!X662</f>
        <v>14.91987078776196</v>
      </c>
      <c r="S150" s="37">
        <f t="shared" si="32"/>
        <v>200</v>
      </c>
      <c r="T150" s="26">
        <f>Official!X663</f>
        <v>17.133462151887336</v>
      </c>
      <c r="U150" s="26" t="str">
        <f t="shared" si="33"/>
        <v>Harmony</v>
      </c>
      <c r="V150" s="26">
        <f t="shared" si="34"/>
        <v>4</v>
      </c>
      <c r="W150" s="26">
        <f t="shared" si="35"/>
        <v>148</v>
      </c>
    </row>
    <row r="151" spans="1:23" ht="15" customHeight="1" x14ac:dyDescent="0.25">
      <c r="A151" s="26" t="str">
        <f>Official!B665</f>
        <v>Neo Harmony</v>
      </c>
      <c r="B151" s="29">
        <v>4</v>
      </c>
      <c r="C151" s="28">
        <f>Official!F669</f>
        <v>47.872340425531917</v>
      </c>
      <c r="D151" s="28">
        <f>Official!F670</f>
        <v>32.978723404255319</v>
      </c>
      <c r="E151" s="28">
        <f>Official!F671</f>
        <v>19.148936170212767</v>
      </c>
      <c r="F151" s="28">
        <f>Official!C675</f>
        <v>51.513398486939174</v>
      </c>
      <c r="G151" s="28">
        <f>Official!C676</f>
        <v>72.048370307266353</v>
      </c>
      <c r="H151" s="28">
        <f>Official!C677</f>
        <v>33.884595491490735</v>
      </c>
      <c r="I151" s="37">
        <f t="shared" si="27"/>
        <v>43</v>
      </c>
      <c r="J151" s="28">
        <f>Official!F675</f>
        <v>58.814401497724219</v>
      </c>
      <c r="K151" s="37">
        <f t="shared" si="28"/>
        <v>31</v>
      </c>
      <c r="L151" s="28">
        <f>Official!F676</f>
        <v>60.267485910163586</v>
      </c>
      <c r="M151" s="37">
        <f t="shared" si="29"/>
        <v>223</v>
      </c>
      <c r="N151" s="28">
        <f>Official!F677</f>
        <v>30.918112592112191</v>
      </c>
      <c r="O151" s="37">
        <f t="shared" si="30"/>
        <v>202</v>
      </c>
      <c r="P151" s="26">
        <f>Official!F678</f>
        <v>19.34072478811866</v>
      </c>
      <c r="Q151" s="37">
        <f t="shared" si="31"/>
        <v>213</v>
      </c>
      <c r="R151" s="26">
        <f>Official!F679</f>
        <v>16.541362817582442</v>
      </c>
      <c r="S151" s="37">
        <f t="shared" si="32"/>
        <v>209</v>
      </c>
      <c r="T151" s="26">
        <f>Official!F680</f>
        <v>17.995559441048872</v>
      </c>
      <c r="U151" s="26" t="str">
        <f t="shared" si="33"/>
        <v>Neo Harmony</v>
      </c>
      <c r="V151" s="26">
        <f t="shared" si="34"/>
        <v>4</v>
      </c>
      <c r="W151" s="26">
        <f t="shared" si="35"/>
        <v>149</v>
      </c>
    </row>
    <row r="152" spans="1:23" ht="15" customHeight="1" x14ac:dyDescent="0.25">
      <c r="A152" s="26" t="str">
        <f>Official!H665</f>
        <v>Harmony Total</v>
      </c>
      <c r="B152" s="29">
        <v>4</v>
      </c>
      <c r="C152" s="28">
        <f>Official!L669</f>
        <v>53.826530612244895</v>
      </c>
      <c r="D152" s="28">
        <f>Official!L670</f>
        <v>28.571428571428569</v>
      </c>
      <c r="E152" s="28">
        <f>Official!L671</f>
        <v>17.602040816326532</v>
      </c>
      <c r="F152" s="28">
        <f>Official!I675</f>
        <v>51.38059418104983</v>
      </c>
      <c r="G152" s="28">
        <f>Official!I676</f>
        <v>70.592654097719773</v>
      </c>
      <c r="H152" s="28">
        <f>Official!I677</f>
        <v>28.068390182366336</v>
      </c>
      <c r="I152" s="37">
        <f t="shared" si="27"/>
        <v>23</v>
      </c>
      <c r="J152" s="28">
        <f>Official!L675</f>
        <v>61.65610199934175</v>
      </c>
      <c r="K152" s="37">
        <f t="shared" si="28"/>
        <v>36</v>
      </c>
      <c r="L152" s="28">
        <f>Official!L676</f>
        <v>59.606029958334972</v>
      </c>
      <c r="M152" s="37">
        <f t="shared" si="29"/>
        <v>228</v>
      </c>
      <c r="N152" s="28">
        <f>Official!L677</f>
        <v>28.737868042323282</v>
      </c>
      <c r="O152" s="37">
        <f t="shared" si="30"/>
        <v>217</v>
      </c>
      <c r="P152" s="26">
        <f>Official!L678</f>
        <v>21.295057551859411</v>
      </c>
      <c r="Q152" s="37">
        <f t="shared" si="31"/>
        <v>221</v>
      </c>
      <c r="R152" s="26">
        <f>Official!L679</f>
        <v>18.442054939256977</v>
      </c>
      <c r="S152" s="37">
        <f t="shared" si="32"/>
        <v>218</v>
      </c>
      <c r="T152" s="26">
        <f>Official!L680</f>
        <v>19.919699627750127</v>
      </c>
      <c r="U152" s="26" t="str">
        <f t="shared" si="33"/>
        <v>Harmony Total</v>
      </c>
      <c r="V152" s="26">
        <f t="shared" si="34"/>
        <v>4</v>
      </c>
      <c r="W152" s="26">
        <f t="shared" si="35"/>
        <v>150</v>
      </c>
    </row>
    <row r="153" spans="1:23" ht="15" customHeight="1" x14ac:dyDescent="0.25">
      <c r="A153" s="26" t="str">
        <f>Official!N665</f>
        <v>Icarus</v>
      </c>
      <c r="B153" s="29">
        <v>4</v>
      </c>
      <c r="C153" s="28">
        <f>Official!R669</f>
        <v>31.536388140161726</v>
      </c>
      <c r="D153" s="28">
        <f>Official!R670</f>
        <v>48.787061994609168</v>
      </c>
      <c r="E153" s="28">
        <f>Official!R671</f>
        <v>19.676549865229109</v>
      </c>
      <c r="F153" s="28">
        <f>Official!O675</f>
        <v>43.017418396754003</v>
      </c>
      <c r="G153" s="28">
        <f>Official!O676</f>
        <v>67.837672706608444</v>
      </c>
      <c r="H153" s="28">
        <f>Official!O677</f>
        <v>41.222982273359641</v>
      </c>
      <c r="I153" s="37">
        <f t="shared" si="27"/>
        <v>128</v>
      </c>
      <c r="J153" s="28">
        <f>Official!R675</f>
        <v>50.897218061697181</v>
      </c>
      <c r="K153" s="37">
        <f t="shared" si="28"/>
        <v>20</v>
      </c>
      <c r="L153" s="28">
        <f>Official!R676</f>
        <v>62.410127154927224</v>
      </c>
      <c r="M153" s="37">
        <f t="shared" si="29"/>
        <v>208</v>
      </c>
      <c r="N153" s="28">
        <f>Official!R677</f>
        <v>36.692654783375602</v>
      </c>
      <c r="O153" s="37">
        <f t="shared" si="30"/>
        <v>167</v>
      </c>
      <c r="P153" s="26">
        <f>Official!R678</f>
        <v>14.899245846817758</v>
      </c>
      <c r="Q153" s="37">
        <f t="shared" si="31"/>
        <v>184</v>
      </c>
      <c r="R153" s="26">
        <f>Official!R679</f>
        <v>12.882191059096158</v>
      </c>
      <c r="S153" s="37">
        <f t="shared" si="32"/>
        <v>177</v>
      </c>
      <c r="T153" s="26">
        <f>Official!R680</f>
        <v>13.927282098223134</v>
      </c>
      <c r="U153" s="26" t="str">
        <f t="shared" si="33"/>
        <v>Icarus</v>
      </c>
      <c r="V153" s="26">
        <f t="shared" si="34"/>
        <v>4</v>
      </c>
      <c r="W153" s="26">
        <f t="shared" si="35"/>
        <v>151</v>
      </c>
    </row>
    <row r="154" spans="1:23" ht="15" customHeight="1" x14ac:dyDescent="0.25">
      <c r="A154" s="26" t="str">
        <f>Official!T665</f>
        <v>Incubus</v>
      </c>
      <c r="B154" s="29">
        <v>4</v>
      </c>
      <c r="C154" s="28">
        <f>Official!X669</f>
        <v>29.464285714285715</v>
      </c>
      <c r="D154" s="28">
        <f>Official!X670</f>
        <v>45.535714285714285</v>
      </c>
      <c r="E154" s="28">
        <f>Official!X671</f>
        <v>25</v>
      </c>
      <c r="F154" s="28">
        <f>Official!U675</f>
        <v>58.406028826995389</v>
      </c>
      <c r="G154" s="28">
        <f>Official!U676</f>
        <v>63.535122316072766</v>
      </c>
      <c r="H154" s="28">
        <f>Official!U677</f>
        <v>56.42908734664428</v>
      </c>
      <c r="I154" s="37">
        <f t="shared" si="27"/>
        <v>126</v>
      </c>
      <c r="J154" s="28">
        <f>Official!X675</f>
        <v>50.988470740175558</v>
      </c>
      <c r="K154" s="37">
        <f t="shared" si="28"/>
        <v>117</v>
      </c>
      <c r="L154" s="28">
        <f>Official!X676</f>
        <v>52.564546744538688</v>
      </c>
      <c r="M154" s="37">
        <f t="shared" si="29"/>
        <v>104</v>
      </c>
      <c r="N154" s="28">
        <f>Official!X677</f>
        <v>46.446982515285754</v>
      </c>
      <c r="O154" s="37">
        <f t="shared" si="30"/>
        <v>122</v>
      </c>
      <c r="P154" s="26">
        <f>Official!X678</f>
        <v>12.148951001261592</v>
      </c>
      <c r="Q154" s="37">
        <f t="shared" si="31"/>
        <v>26</v>
      </c>
      <c r="R154" s="26">
        <f>Official!X679</f>
        <v>3.1763113556287541</v>
      </c>
      <c r="S154" s="37">
        <f t="shared" si="32"/>
        <v>86</v>
      </c>
      <c r="T154" s="26">
        <f>Official!X680</f>
        <v>8.8793570786107932</v>
      </c>
      <c r="U154" s="26" t="str">
        <f t="shared" si="33"/>
        <v>Incubus</v>
      </c>
      <c r="V154" s="26">
        <f t="shared" si="34"/>
        <v>4</v>
      </c>
      <c r="W154" s="26">
        <f t="shared" si="35"/>
        <v>152</v>
      </c>
    </row>
    <row r="155" spans="1:23" ht="15" customHeight="1" x14ac:dyDescent="0.25">
      <c r="A155" s="26" t="str">
        <f>Official!B682</f>
        <v>Incubus Total</v>
      </c>
      <c r="B155" s="29">
        <v>4</v>
      </c>
      <c r="C155" s="28">
        <f>Official!F686</f>
        <v>34.047619047619051</v>
      </c>
      <c r="D155" s="28">
        <f>Official!F687</f>
        <v>42.142857142857146</v>
      </c>
      <c r="E155" s="28">
        <f>Official!F688</f>
        <v>23.809523809523807</v>
      </c>
      <c r="F155" s="28">
        <f>Official!C692</f>
        <v>59.735137424197809</v>
      </c>
      <c r="G155" s="28">
        <f>Official!C693</f>
        <v>60.684938874389907</v>
      </c>
      <c r="H155" s="28">
        <f>Official!C694</f>
        <v>53.91392886272439</v>
      </c>
      <c r="I155" s="37">
        <f t="shared" si="27"/>
        <v>104</v>
      </c>
      <c r="J155" s="28">
        <f>Official!F692</f>
        <v>52.910604280736706</v>
      </c>
      <c r="K155" s="37">
        <f t="shared" si="28"/>
        <v>141</v>
      </c>
      <c r="L155" s="28">
        <f>Official!F693</f>
        <v>50.474900725096049</v>
      </c>
      <c r="M155" s="37">
        <f t="shared" si="29"/>
        <v>100</v>
      </c>
      <c r="N155" s="28">
        <f>Official!F694</f>
        <v>46.614494994167245</v>
      </c>
      <c r="O155" s="37">
        <f t="shared" si="30"/>
        <v>93</v>
      </c>
      <c r="P155" s="26">
        <f>Official!F695</f>
        <v>10.589137324634439</v>
      </c>
      <c r="Q155" s="37">
        <f t="shared" si="31"/>
        <v>25</v>
      </c>
      <c r="R155" s="26">
        <f>Official!F696</f>
        <v>3.1748064604207165</v>
      </c>
      <c r="S155" s="37">
        <f t="shared" si="32"/>
        <v>65</v>
      </c>
      <c r="T155" s="26">
        <f>Official!F697</f>
        <v>7.8169439470004942</v>
      </c>
      <c r="U155" s="26" t="str">
        <f t="shared" si="33"/>
        <v>Incubus Total</v>
      </c>
      <c r="V155" s="26">
        <f t="shared" si="34"/>
        <v>4</v>
      </c>
      <c r="W155" s="26">
        <f t="shared" si="35"/>
        <v>153</v>
      </c>
    </row>
    <row r="156" spans="1:23" ht="15" customHeight="1" x14ac:dyDescent="0.25">
      <c r="A156" s="26" t="str">
        <f>Official!H682</f>
        <v>Indian Lament</v>
      </c>
      <c r="B156" s="29">
        <v>4</v>
      </c>
      <c r="C156" s="28">
        <f>Official!L686</f>
        <v>32.417582417582416</v>
      </c>
      <c r="D156" s="28">
        <f>Official!L687</f>
        <v>42.857142857142854</v>
      </c>
      <c r="E156" s="28">
        <f>Official!L688</f>
        <v>24.725274725274726</v>
      </c>
      <c r="F156" s="28">
        <f>Official!I692</f>
        <v>49.384574917614614</v>
      </c>
      <c r="G156" s="28">
        <f>Official!I693</f>
        <v>40.294278582223036</v>
      </c>
      <c r="H156" s="28">
        <f>Official!I694</f>
        <v>55.598344116078415</v>
      </c>
      <c r="I156" s="37">
        <f t="shared" si="27"/>
        <v>184</v>
      </c>
      <c r="J156" s="28">
        <f>Official!L692</f>
        <v>46.893115400768096</v>
      </c>
      <c r="K156" s="37">
        <f t="shared" si="28"/>
        <v>186</v>
      </c>
      <c r="L156" s="28">
        <f>Official!L693</f>
        <v>45.454851832304215</v>
      </c>
      <c r="M156" s="37">
        <f t="shared" si="29"/>
        <v>17</v>
      </c>
      <c r="N156" s="28">
        <f>Official!L694</f>
        <v>57.65203276692769</v>
      </c>
      <c r="O156" s="37">
        <f t="shared" si="30"/>
        <v>44</v>
      </c>
      <c r="P156" s="26">
        <f>Official!L695</f>
        <v>7.9347726216178796</v>
      </c>
      <c r="Q156" s="37">
        <f t="shared" si="31"/>
        <v>86</v>
      </c>
      <c r="R156" s="26">
        <f>Official!L696</f>
        <v>6.6657598683641384</v>
      </c>
      <c r="S156" s="37">
        <f t="shared" si="32"/>
        <v>53</v>
      </c>
      <c r="T156" s="26">
        <f>Official!L697</f>
        <v>7.3277885879530729</v>
      </c>
      <c r="U156" s="26" t="str">
        <f t="shared" si="33"/>
        <v>Indian Lament</v>
      </c>
      <c r="V156" s="26">
        <f t="shared" si="34"/>
        <v>4</v>
      </c>
      <c r="W156" s="26">
        <f t="shared" si="35"/>
        <v>154</v>
      </c>
    </row>
    <row r="157" spans="1:23" ht="15" customHeight="1" x14ac:dyDescent="0.25">
      <c r="A157" s="26" t="str">
        <f>Official!N682</f>
        <v>Indian Lament Total</v>
      </c>
      <c r="B157" s="29">
        <v>4</v>
      </c>
      <c r="C157" s="28">
        <f>Official!R686</f>
        <v>34.234234234234236</v>
      </c>
      <c r="D157" s="28">
        <f>Official!R687</f>
        <v>39.63963963963964</v>
      </c>
      <c r="E157" s="28">
        <f>Official!R688</f>
        <v>26.126126126126124</v>
      </c>
      <c r="F157" s="28">
        <f>Official!O692</f>
        <v>53.285148675276766</v>
      </c>
      <c r="G157" s="28">
        <f>Official!O693</f>
        <v>37.791326959796777</v>
      </c>
      <c r="H157" s="28">
        <f>Official!O694</f>
        <v>58.086563335980188</v>
      </c>
      <c r="I157" s="37">
        <f t="shared" si="27"/>
        <v>176</v>
      </c>
      <c r="J157" s="28">
        <f>Official!R692</f>
        <v>47.599292669648293</v>
      </c>
      <c r="K157" s="37">
        <f t="shared" si="28"/>
        <v>202</v>
      </c>
      <c r="L157" s="28">
        <f>Official!R693</f>
        <v>42.253089142260009</v>
      </c>
      <c r="M157" s="37">
        <f t="shared" si="29"/>
        <v>7</v>
      </c>
      <c r="N157" s="28">
        <f>Official!R694</f>
        <v>60.147618188091705</v>
      </c>
      <c r="O157" s="37">
        <f t="shared" si="30"/>
        <v>94</v>
      </c>
      <c r="P157" s="26">
        <f>Official!R695</f>
        <v>10.612172393249102</v>
      </c>
      <c r="Q157" s="37">
        <f t="shared" si="31"/>
        <v>133</v>
      </c>
      <c r="R157" s="26">
        <f>Official!R696</f>
        <v>9.1856458241939585</v>
      </c>
      <c r="S157" s="37">
        <f t="shared" si="32"/>
        <v>111</v>
      </c>
      <c r="T157" s="26">
        <f>Official!R697</f>
        <v>9.9245728399657143</v>
      </c>
      <c r="U157" s="26" t="str">
        <f t="shared" si="33"/>
        <v>Indian Lament Total</v>
      </c>
      <c r="V157" s="26">
        <f t="shared" si="34"/>
        <v>4</v>
      </c>
      <c r="W157" s="26">
        <f t="shared" si="35"/>
        <v>155</v>
      </c>
    </row>
    <row r="158" spans="1:23" ht="15" customHeight="1" x14ac:dyDescent="0.25">
      <c r="A158" s="26" t="str">
        <f>Official!T682</f>
        <v>Isles of Siren</v>
      </c>
      <c r="B158" s="29">
        <v>4</v>
      </c>
      <c r="C158" s="28">
        <f>Official!X686</f>
        <v>32.53012048192771</v>
      </c>
      <c r="D158" s="28">
        <f>Official!X687</f>
        <v>38.554216867469883</v>
      </c>
      <c r="E158" s="28">
        <f>Official!X688</f>
        <v>28.915662650602407</v>
      </c>
      <c r="F158" s="28">
        <f>Official!U692</f>
        <v>52.337438145961123</v>
      </c>
      <c r="G158" s="28">
        <f>Official!U693</f>
        <v>45.177163495653048</v>
      </c>
      <c r="H158" s="28">
        <f>Official!U694</f>
        <v>28.523912091637992</v>
      </c>
      <c r="I158" s="37">
        <f t="shared" si="27"/>
        <v>22</v>
      </c>
      <c r="J158" s="28">
        <f>Official!X692</f>
        <v>61.90676302716156</v>
      </c>
      <c r="K158" s="37">
        <f t="shared" si="28"/>
        <v>178</v>
      </c>
      <c r="L158" s="28">
        <f>Official!X693</f>
        <v>46.419862674845959</v>
      </c>
      <c r="M158" s="37">
        <f t="shared" si="29"/>
        <v>168</v>
      </c>
      <c r="N158" s="28">
        <f>Official!X694</f>
        <v>41.673374297992474</v>
      </c>
      <c r="O158" s="37">
        <f t="shared" si="30"/>
        <v>176</v>
      </c>
      <c r="P158" s="26">
        <f>Official!X695</f>
        <v>15.651608877069929</v>
      </c>
      <c r="Q158" s="37">
        <f t="shared" si="31"/>
        <v>154</v>
      </c>
      <c r="R158" s="26">
        <f>Official!X696</f>
        <v>10.581140879727359</v>
      </c>
      <c r="S158" s="37">
        <f t="shared" si="32"/>
        <v>169</v>
      </c>
      <c r="T158" s="26">
        <f>Official!X697</f>
        <v>13.359142988182507</v>
      </c>
      <c r="U158" s="26" t="str">
        <f t="shared" si="33"/>
        <v>Isles of Siren</v>
      </c>
      <c r="V158" s="26">
        <f t="shared" si="34"/>
        <v>4</v>
      </c>
      <c r="W158" s="26">
        <f t="shared" si="35"/>
        <v>156</v>
      </c>
    </row>
    <row r="159" spans="1:23" ht="15" customHeight="1" x14ac:dyDescent="0.25">
      <c r="A159" s="26" t="str">
        <f>Official!B699</f>
        <v>Jade</v>
      </c>
      <c r="B159" s="29">
        <v>4</v>
      </c>
      <c r="C159" s="28">
        <f>Official!F703</f>
        <v>42.307692307692307</v>
      </c>
      <c r="D159" s="28">
        <f>Official!F704</f>
        <v>13.846153846153847</v>
      </c>
      <c r="E159" s="28">
        <f>Official!F705</f>
        <v>43.846153846153847</v>
      </c>
      <c r="F159" s="28">
        <f>Official!C709</f>
        <v>70.783458158017751</v>
      </c>
      <c r="G159" s="28">
        <f>Official!C710</f>
        <v>35.637556122065078</v>
      </c>
      <c r="H159" s="28">
        <f>Official!C711</f>
        <v>55.959990752855504</v>
      </c>
      <c r="I159" s="37">
        <f t="shared" si="27"/>
        <v>54</v>
      </c>
      <c r="J159" s="28">
        <f>Official!F709</f>
        <v>57.411733702581124</v>
      </c>
      <c r="K159" s="37">
        <f t="shared" si="28"/>
        <v>226</v>
      </c>
      <c r="L159" s="28">
        <f>Official!F710</f>
        <v>32.427048982023663</v>
      </c>
      <c r="M159" s="37">
        <f t="shared" si="29"/>
        <v>6</v>
      </c>
      <c r="N159" s="28">
        <f>Official!F711</f>
        <v>60.161217315395213</v>
      </c>
      <c r="O159" s="37">
        <f t="shared" si="30"/>
        <v>194</v>
      </c>
      <c r="P159" s="26">
        <f>Official!F712</f>
        <v>18.35420138451995</v>
      </c>
      <c r="Q159" s="37">
        <f t="shared" si="31"/>
        <v>202</v>
      </c>
      <c r="R159" s="26">
        <f>Official!F713</f>
        <v>15.280588033332682</v>
      </c>
      <c r="S159" s="37">
        <f t="shared" si="32"/>
        <v>197</v>
      </c>
      <c r="T159" s="26">
        <f>Official!F714</f>
        <v>16.887466937168877</v>
      </c>
      <c r="U159" s="26" t="str">
        <f t="shared" si="33"/>
        <v>Jade</v>
      </c>
      <c r="V159" s="26">
        <f t="shared" si="34"/>
        <v>4</v>
      </c>
      <c r="W159" s="26">
        <f t="shared" si="35"/>
        <v>157</v>
      </c>
    </row>
    <row r="160" spans="1:23" ht="15" customHeight="1" x14ac:dyDescent="0.25">
      <c r="A160" s="26" t="str">
        <f>Official!H699</f>
        <v>Neo Jade</v>
      </c>
      <c r="B160" s="29">
        <v>4</v>
      </c>
      <c r="C160" s="28">
        <f>Official!L703</f>
        <v>33.636363636363633</v>
      </c>
      <c r="D160" s="28">
        <f>Official!L704</f>
        <v>13.636363636363635</v>
      </c>
      <c r="E160" s="28">
        <f>Official!L705</f>
        <v>52.72727272727272</v>
      </c>
      <c r="F160" s="28">
        <f>Official!I709</f>
        <v>59.169302307368739</v>
      </c>
      <c r="G160" s="28">
        <f>Official!I710</f>
        <v>33.871823881304408</v>
      </c>
      <c r="H160" s="28">
        <f>Official!I711</f>
        <v>60.488849172875433</v>
      </c>
      <c r="I160" s="37">
        <f t="shared" si="27"/>
        <v>155</v>
      </c>
      <c r="J160" s="28">
        <f>Official!L709</f>
        <v>49.340226567246653</v>
      </c>
      <c r="K160" s="37">
        <f t="shared" si="28"/>
        <v>218</v>
      </c>
      <c r="L160" s="28">
        <f>Official!L710</f>
        <v>37.351260786967835</v>
      </c>
      <c r="M160" s="37">
        <f t="shared" si="29"/>
        <v>2</v>
      </c>
      <c r="N160" s="28">
        <f>Official!L711</f>
        <v>63.308512645785513</v>
      </c>
      <c r="O160" s="37">
        <f t="shared" si="30"/>
        <v>171</v>
      </c>
      <c r="P160" s="26">
        <f>Official!L712</f>
        <v>15.070005419556262</v>
      </c>
      <c r="Q160" s="37">
        <f t="shared" si="31"/>
        <v>188</v>
      </c>
      <c r="R160" s="26">
        <f>Official!L713</f>
        <v>12.991197279406112</v>
      </c>
      <c r="S160" s="37">
        <f t="shared" si="32"/>
        <v>179</v>
      </c>
      <c r="T160" s="26">
        <f>Official!L714</f>
        <v>14.069048832417632</v>
      </c>
      <c r="U160" s="26" t="str">
        <f t="shared" si="33"/>
        <v>Neo Jade</v>
      </c>
      <c r="V160" s="26">
        <f t="shared" si="34"/>
        <v>4</v>
      </c>
      <c r="W160" s="26">
        <f t="shared" si="35"/>
        <v>158</v>
      </c>
    </row>
    <row r="161" spans="1:23" ht="15" customHeight="1" x14ac:dyDescent="0.25">
      <c r="A161" s="26" t="str">
        <f>Official!N699</f>
        <v>Jade Total</v>
      </c>
      <c r="B161" s="29">
        <v>4</v>
      </c>
      <c r="C161" s="28">
        <f>Official!R703</f>
        <v>38.333333333333336</v>
      </c>
      <c r="D161" s="28">
        <f>Official!R704</f>
        <v>13.750000000000002</v>
      </c>
      <c r="E161" s="28">
        <f>Official!R705</f>
        <v>47.916666666666671</v>
      </c>
      <c r="F161" s="28">
        <f>Official!O709</f>
        <v>68.719027927947224</v>
      </c>
      <c r="G161" s="28">
        <f>Official!O710</f>
        <v>33.178652416597068</v>
      </c>
      <c r="H161" s="28">
        <f>Official!O711</f>
        <v>59.196475637938683</v>
      </c>
      <c r="I161" s="37">
        <f t="shared" si="27"/>
        <v>87</v>
      </c>
      <c r="J161" s="28">
        <f>Official!R709</f>
        <v>54.761276145004274</v>
      </c>
      <c r="K161" s="37">
        <f t="shared" si="28"/>
        <v>227</v>
      </c>
      <c r="L161" s="28">
        <f>Official!R710</f>
        <v>32.229812244324918</v>
      </c>
      <c r="M161" s="37">
        <f t="shared" si="29"/>
        <v>4</v>
      </c>
      <c r="N161" s="28">
        <f>Official!R711</f>
        <v>63.008911610670808</v>
      </c>
      <c r="O161" s="37">
        <f t="shared" si="30"/>
        <v>199</v>
      </c>
      <c r="P161" s="26">
        <f>Official!R712</f>
        <v>18.946436409627587</v>
      </c>
      <c r="Q161" s="37">
        <f t="shared" si="31"/>
        <v>207</v>
      </c>
      <c r="R161" s="26">
        <f>Official!R713</f>
        <v>15.932374347459595</v>
      </c>
      <c r="S161" s="37">
        <f t="shared" si="32"/>
        <v>205</v>
      </c>
      <c r="T161" s="26">
        <f>Official!R714</f>
        <v>17.504399518001904</v>
      </c>
      <c r="U161" s="26" t="str">
        <f t="shared" si="33"/>
        <v>Jade Total</v>
      </c>
      <c r="V161" s="26">
        <f t="shared" si="34"/>
        <v>4</v>
      </c>
      <c r="W161" s="26">
        <f t="shared" si="35"/>
        <v>159</v>
      </c>
    </row>
    <row r="162" spans="1:23" ht="15" customHeight="1" x14ac:dyDescent="0.25">
      <c r="A162" s="26" t="str">
        <f>Official!T699</f>
        <v>Jim Raynor's Memory Jungle</v>
      </c>
      <c r="B162" s="29">
        <v>4</v>
      </c>
      <c r="C162" s="28">
        <f>Official!X703</f>
        <v>34.769230769230766</v>
      </c>
      <c r="D162" s="28">
        <f>Official!X704</f>
        <v>38.769230769230766</v>
      </c>
      <c r="E162" s="28">
        <f>Official!X705</f>
        <v>26.461538461538463</v>
      </c>
      <c r="F162" s="28">
        <f>Official!U709</f>
        <v>49.927541711727301</v>
      </c>
      <c r="G162" s="28">
        <f>Official!U710</f>
        <v>59.116529446409118</v>
      </c>
      <c r="H162" s="28">
        <f>Official!U711</f>
        <v>49.687354045175844</v>
      </c>
      <c r="I162" s="37">
        <f t="shared" si="27"/>
        <v>140</v>
      </c>
      <c r="J162" s="28">
        <f>Official!X709</f>
        <v>50.120093833275732</v>
      </c>
      <c r="K162" s="37">
        <f t="shared" si="28"/>
        <v>95</v>
      </c>
      <c r="L162" s="28">
        <f>Official!X710</f>
        <v>54.594493867340908</v>
      </c>
      <c r="M162" s="37">
        <f t="shared" si="29"/>
        <v>121</v>
      </c>
      <c r="N162" s="28">
        <f>Official!X711</f>
        <v>45.285412299383367</v>
      </c>
      <c r="O162" s="37">
        <f t="shared" si="30"/>
        <v>28</v>
      </c>
      <c r="P162" s="26">
        <f>Official!X712</f>
        <v>6.4503529687859658</v>
      </c>
      <c r="Q162" s="37">
        <f t="shared" si="31"/>
        <v>47</v>
      </c>
      <c r="R162" s="26">
        <f>Official!X713</f>
        <v>4.6557026114556388</v>
      </c>
      <c r="S162" s="37">
        <f t="shared" si="32"/>
        <v>29</v>
      </c>
      <c r="T162" s="26">
        <f>Official!X714</f>
        <v>5.6250608987032651</v>
      </c>
      <c r="U162" s="26" t="str">
        <f t="shared" si="33"/>
        <v>Jim Raynor's Memory Jungle</v>
      </c>
      <c r="V162" s="26">
        <f t="shared" si="34"/>
        <v>4</v>
      </c>
      <c r="W162" s="26">
        <f t="shared" si="35"/>
        <v>160</v>
      </c>
    </row>
    <row r="163" spans="1:23" ht="15" customHeight="1" x14ac:dyDescent="0.25">
      <c r="A163" s="26" t="str">
        <f>Official!B716</f>
        <v>Jim Raynor's Memory Jungle J1.5</v>
      </c>
      <c r="B163" s="29">
        <v>4</v>
      </c>
      <c r="C163" s="28">
        <f>Official!F720</f>
        <v>45.081967213114751</v>
      </c>
      <c r="D163" s="28">
        <f>Official!F721</f>
        <v>31.147540983606557</v>
      </c>
      <c r="E163" s="28">
        <f>Official!F722</f>
        <v>23.770491803278688</v>
      </c>
      <c r="F163" s="28">
        <f>Official!C726</f>
        <v>62.594950834701834</v>
      </c>
      <c r="G163" s="28">
        <f>Official!C727</f>
        <v>62.782210545154605</v>
      </c>
      <c r="H163" s="28">
        <f>Official!C728</f>
        <v>36.085062683568552</v>
      </c>
      <c r="I163" s="37">
        <f t="shared" si="27"/>
        <v>14</v>
      </c>
      <c r="J163" s="28">
        <f>Official!F726</f>
        <v>63.254944075566641</v>
      </c>
      <c r="K163" s="37">
        <f t="shared" si="28"/>
        <v>143</v>
      </c>
      <c r="L163" s="28">
        <f>Official!F727</f>
        <v>50.093629855226382</v>
      </c>
      <c r="M163" s="37">
        <f t="shared" si="29"/>
        <v>209</v>
      </c>
      <c r="N163" s="28">
        <f>Official!F728</f>
        <v>36.651426069206977</v>
      </c>
      <c r="O163" s="37">
        <f t="shared" si="30"/>
        <v>181</v>
      </c>
      <c r="P163" s="26">
        <f>Official!F729</f>
        <v>16.056823681373512</v>
      </c>
      <c r="Q163" s="37">
        <f t="shared" si="31"/>
        <v>190</v>
      </c>
      <c r="R163" s="26">
        <f>Official!F730</f>
        <v>13.30200614535334</v>
      </c>
      <c r="S163" s="37">
        <f t="shared" si="32"/>
        <v>186</v>
      </c>
      <c r="T163" s="26">
        <f>Official!F731</f>
        <v>14.74389626634926</v>
      </c>
      <c r="U163" s="26" t="str">
        <f t="shared" si="33"/>
        <v>Jim Raynor's Memory Jungle J1.5</v>
      </c>
      <c r="V163" s="26">
        <f t="shared" si="34"/>
        <v>4</v>
      </c>
      <c r="W163" s="26">
        <f t="shared" si="35"/>
        <v>161</v>
      </c>
    </row>
    <row r="164" spans="1:23" ht="15" customHeight="1" x14ac:dyDescent="0.25">
      <c r="A164" s="26" t="str">
        <f>Official!H716</f>
        <v>Jim Raynor's Memory Total</v>
      </c>
      <c r="B164" s="29">
        <v>4</v>
      </c>
      <c r="C164" s="28">
        <f>Official!L720</f>
        <v>36.304909560723516</v>
      </c>
      <c r="D164" s="28">
        <f>Official!L721</f>
        <v>37.596899224806201</v>
      </c>
      <c r="E164" s="28">
        <f>Official!L722</f>
        <v>26.098191214470283</v>
      </c>
      <c r="F164" s="28">
        <f>Official!I726</f>
        <v>52.470196080981751</v>
      </c>
      <c r="G164" s="28">
        <f>Official!I727</f>
        <v>60.532822893462331</v>
      </c>
      <c r="H164" s="28">
        <f>Official!I728</f>
        <v>46.460085301990141</v>
      </c>
      <c r="I164" s="37">
        <f t="shared" si="27"/>
        <v>101</v>
      </c>
      <c r="J164" s="28">
        <f>Official!L726</f>
        <v>53.005055389495809</v>
      </c>
      <c r="K164" s="37">
        <f t="shared" si="28"/>
        <v>102</v>
      </c>
      <c r="L164" s="28">
        <f>Official!L727</f>
        <v>54.031313406240287</v>
      </c>
      <c r="M164" s="37">
        <f t="shared" si="29"/>
        <v>152</v>
      </c>
      <c r="N164" s="28">
        <f>Official!L728</f>
        <v>42.963631204263905</v>
      </c>
      <c r="O164" s="37">
        <f t="shared" si="30"/>
        <v>47</v>
      </c>
      <c r="P164" s="26">
        <f>Official!L729</f>
        <v>8.0490130715736825</v>
      </c>
      <c r="Q164" s="37">
        <f t="shared" si="31"/>
        <v>70</v>
      </c>
      <c r="R164" s="26">
        <f>Official!L730</f>
        <v>6.1152404491924557</v>
      </c>
      <c r="S164" s="37">
        <f t="shared" si="32"/>
        <v>51</v>
      </c>
      <c r="T164" s="26">
        <f>Official!L731</f>
        <v>7.1478240457429969</v>
      </c>
      <c r="U164" s="26" t="str">
        <f t="shared" si="33"/>
        <v>Jim Raynor's Memory Total</v>
      </c>
      <c r="V164" s="26">
        <f t="shared" si="34"/>
        <v>4</v>
      </c>
      <c r="W164" s="26">
        <f t="shared" si="35"/>
        <v>162</v>
      </c>
    </row>
    <row r="165" spans="1:23" ht="15" customHeight="1" x14ac:dyDescent="0.25">
      <c r="A165" s="26" t="str">
        <f>Official!N716</f>
        <v>Judgment Day</v>
      </c>
      <c r="B165" s="29">
        <v>4</v>
      </c>
      <c r="C165" s="28">
        <f>Official!R720</f>
        <v>28.252032520325205</v>
      </c>
      <c r="D165" s="28">
        <f>Official!R721</f>
        <v>49.1869918699187</v>
      </c>
      <c r="E165" s="28">
        <f>Official!R722</f>
        <v>22.560975609756099</v>
      </c>
      <c r="F165" s="28">
        <f>Official!O726</f>
        <v>41.440772822198952</v>
      </c>
      <c r="G165" s="28">
        <f>Official!O727</f>
        <v>66.493923843187716</v>
      </c>
      <c r="H165" s="28">
        <f>Official!O728</f>
        <v>53.321364322870352</v>
      </c>
      <c r="I165" s="37">
        <f t="shared" si="27"/>
        <v>201</v>
      </c>
      <c r="J165" s="28">
        <f>Official!R726</f>
        <v>44.0597042496643</v>
      </c>
      <c r="K165" s="37">
        <f t="shared" si="28"/>
        <v>19</v>
      </c>
      <c r="L165" s="28">
        <f>Official!R727</f>
        <v>62.526575510494382</v>
      </c>
      <c r="M165" s="37">
        <f t="shared" si="29"/>
        <v>148</v>
      </c>
      <c r="N165" s="28">
        <f>Official!R728</f>
        <v>43.413720239841318</v>
      </c>
      <c r="O165" s="37">
        <f t="shared" si="30"/>
        <v>147</v>
      </c>
      <c r="P165" s="26">
        <f>Official!R729</f>
        <v>13.348058933630019</v>
      </c>
      <c r="Q165" s="37">
        <f t="shared" si="31"/>
        <v>158</v>
      </c>
      <c r="R165" s="26">
        <f>Official!R730</f>
        <v>10.853139838329041</v>
      </c>
      <c r="S165" s="37">
        <f t="shared" si="32"/>
        <v>153</v>
      </c>
      <c r="T165" s="26">
        <f>Official!R731</f>
        <v>12.164730199350602</v>
      </c>
      <c r="U165" s="26" t="str">
        <f t="shared" si="33"/>
        <v>Judgment Day</v>
      </c>
      <c r="V165" s="26">
        <f t="shared" si="34"/>
        <v>4</v>
      </c>
      <c r="W165" s="26">
        <f t="shared" si="35"/>
        <v>163</v>
      </c>
    </row>
    <row r="166" spans="1:23" ht="15" customHeight="1" x14ac:dyDescent="0.25">
      <c r="A166" s="26" t="str">
        <f>Official!T716</f>
        <v>Neo Jungle Story</v>
      </c>
      <c r="B166" s="29">
        <v>4</v>
      </c>
      <c r="C166" s="28">
        <f>Official!X720</f>
        <v>31.404958677685951</v>
      </c>
      <c r="D166" s="28">
        <f>Official!X721</f>
        <v>47.520661157024797</v>
      </c>
      <c r="E166" s="28">
        <f>Official!X722</f>
        <v>21.074380165289256</v>
      </c>
      <c r="F166" s="28">
        <f>Official!U726</f>
        <v>49.095632541806999</v>
      </c>
      <c r="G166" s="28">
        <f>Official!U727</f>
        <v>68.708687293684491</v>
      </c>
      <c r="H166" s="28">
        <f>Official!U728</f>
        <v>35.663167875561513</v>
      </c>
      <c r="I166" s="37">
        <f t="shared" si="27"/>
        <v>62</v>
      </c>
      <c r="J166" s="28">
        <f>Official!X726</f>
        <v>56.716232333122747</v>
      </c>
      <c r="K166" s="37">
        <f t="shared" si="28"/>
        <v>34</v>
      </c>
      <c r="L166" s="28">
        <f>Official!X727</f>
        <v>59.806527375938742</v>
      </c>
      <c r="M166" s="37">
        <f t="shared" si="29"/>
        <v>216</v>
      </c>
      <c r="N166" s="28">
        <f>Official!X728</f>
        <v>33.477240290938511</v>
      </c>
      <c r="O166" s="37">
        <f t="shared" si="30"/>
        <v>185</v>
      </c>
      <c r="P166" s="26">
        <f>Official!X729</f>
        <v>16.678993016915641</v>
      </c>
      <c r="Q166" s="37">
        <f t="shared" si="31"/>
        <v>196</v>
      </c>
      <c r="R166" s="26">
        <f>Official!X730</f>
        <v>14.392312953985282</v>
      </c>
      <c r="S166" s="37">
        <f t="shared" si="32"/>
        <v>191</v>
      </c>
      <c r="T166" s="26">
        <f>Official!X731</f>
        <v>15.577667993377142</v>
      </c>
      <c r="U166" s="26" t="str">
        <f t="shared" si="33"/>
        <v>Neo Jungle Story</v>
      </c>
      <c r="V166" s="26">
        <f t="shared" si="34"/>
        <v>4</v>
      </c>
      <c r="W166" s="26">
        <f t="shared" si="35"/>
        <v>164</v>
      </c>
    </row>
    <row r="167" spans="1:23" ht="15" customHeight="1" x14ac:dyDescent="0.25">
      <c r="A167" s="26" t="str">
        <f>Official!B733</f>
        <v>WCG Neo Jungle Story</v>
      </c>
      <c r="B167" s="29">
        <v>4</v>
      </c>
      <c r="C167" s="28">
        <f>Official!F737</f>
        <v>29.411764705882355</v>
      </c>
      <c r="D167" s="28">
        <f>Official!F738</f>
        <v>51.17647058823529</v>
      </c>
      <c r="E167" s="28">
        <f>Official!F739</f>
        <v>19.411764705882355</v>
      </c>
      <c r="F167" s="28">
        <f>Official!C743</f>
        <v>51.126138920225429</v>
      </c>
      <c r="G167" s="28">
        <f>Official!C744</f>
        <v>65.695199910994688</v>
      </c>
      <c r="H167" s="28">
        <f>Official!C745</f>
        <v>40.479040046472861</v>
      </c>
      <c r="I167" s="37">
        <f t="shared" si="27"/>
        <v>80</v>
      </c>
      <c r="J167" s="28">
        <f>Official!F743</f>
        <v>55.323549436876284</v>
      </c>
      <c r="K167" s="37">
        <f t="shared" si="28"/>
        <v>59</v>
      </c>
      <c r="L167" s="28">
        <f>Official!F744</f>
        <v>57.284530495384629</v>
      </c>
      <c r="M167" s="37">
        <f t="shared" si="29"/>
        <v>203</v>
      </c>
      <c r="N167" s="28">
        <f>Official!F745</f>
        <v>37.391920067739086</v>
      </c>
      <c r="O167" s="37">
        <f t="shared" si="30"/>
        <v>135</v>
      </c>
      <c r="P167" s="26">
        <f>Official!F746</f>
        <v>13.00492536599887</v>
      </c>
      <c r="Q167" s="37">
        <f t="shared" si="31"/>
        <v>161</v>
      </c>
      <c r="R167" s="26">
        <f>Official!F747</f>
        <v>10.962851880859624</v>
      </c>
      <c r="S167" s="37">
        <f t="shared" si="32"/>
        <v>149</v>
      </c>
      <c r="T167" s="26">
        <f>Official!F748</f>
        <v>12.027306538391466</v>
      </c>
      <c r="U167" s="26" t="str">
        <f t="shared" si="33"/>
        <v>WCG Neo Jungle Story</v>
      </c>
      <c r="V167" s="26">
        <f t="shared" si="34"/>
        <v>4</v>
      </c>
      <c r="W167" s="26">
        <f t="shared" si="35"/>
        <v>165</v>
      </c>
    </row>
    <row r="168" spans="1:23" ht="15" customHeight="1" x14ac:dyDescent="0.25">
      <c r="A168" s="26" t="str">
        <f>Official!H733</f>
        <v>Jungle Story Total</v>
      </c>
      <c r="B168" s="29">
        <v>4</v>
      </c>
      <c r="C168" s="28">
        <f>Official!L737</f>
        <v>29.20353982300885</v>
      </c>
      <c r="D168" s="28">
        <f>Official!L738</f>
        <v>50.884955752212392</v>
      </c>
      <c r="E168" s="28">
        <f>Official!L739</f>
        <v>19.911504424778762</v>
      </c>
      <c r="F168" s="28">
        <f>Official!I743</f>
        <v>49.762021899672447</v>
      </c>
      <c r="G168" s="28">
        <f>Official!I744</f>
        <v>68.380378162443023</v>
      </c>
      <c r="H168" s="28">
        <f>Official!I745</f>
        <v>37.1008562142665</v>
      </c>
      <c r="I168" s="37">
        <f t="shared" si="27"/>
        <v>66</v>
      </c>
      <c r="J168" s="28">
        <f>Official!L743</f>
        <v>56.330582842702974</v>
      </c>
      <c r="K168" s="37">
        <f t="shared" si="28"/>
        <v>38</v>
      </c>
      <c r="L168" s="28">
        <f>Official!L744</f>
        <v>59.309178131385288</v>
      </c>
      <c r="M168" s="37">
        <f t="shared" si="29"/>
        <v>214</v>
      </c>
      <c r="N168" s="28">
        <f>Official!L745</f>
        <v>34.360239025911739</v>
      </c>
      <c r="O168" s="37">
        <f t="shared" si="30"/>
        <v>180</v>
      </c>
      <c r="P168" s="26">
        <f>Official!L746</f>
        <v>15.878961637583156</v>
      </c>
      <c r="Q168" s="37">
        <f t="shared" si="31"/>
        <v>193</v>
      </c>
      <c r="R168" s="26">
        <f>Official!L747</f>
        <v>13.62606326010564</v>
      </c>
      <c r="S168" s="37">
        <f t="shared" si="32"/>
        <v>187</v>
      </c>
      <c r="T168" s="26">
        <f>Official!L748</f>
        <v>14.795455766150603</v>
      </c>
      <c r="U168" s="26" t="str">
        <f t="shared" si="33"/>
        <v>Jungle Story Total</v>
      </c>
      <c r="V168" s="26">
        <f t="shared" si="34"/>
        <v>4</v>
      </c>
      <c r="W168" s="26">
        <f t="shared" si="35"/>
        <v>166</v>
      </c>
    </row>
    <row r="169" spans="1:23" ht="15" customHeight="1" x14ac:dyDescent="0.25">
      <c r="A169" s="26" t="str">
        <f>Official!N733</f>
        <v>Katrina</v>
      </c>
      <c r="B169" s="29">
        <v>4</v>
      </c>
      <c r="C169" s="28">
        <f>Official!R737</f>
        <v>31.65680473372781</v>
      </c>
      <c r="D169" s="28">
        <f>Official!R738</f>
        <v>35.502958579881657</v>
      </c>
      <c r="E169" s="28">
        <f>Official!R739</f>
        <v>32.840236686390533</v>
      </c>
      <c r="F169" s="28">
        <f>Official!O743</f>
        <v>54.503507124520027</v>
      </c>
      <c r="G169" s="28">
        <f>Official!O744</f>
        <v>41.072711630098937</v>
      </c>
      <c r="H169" s="28">
        <f>Official!O745</f>
        <v>53.624367745831066</v>
      </c>
      <c r="I169" s="37">
        <f t="shared" si="27"/>
        <v>132</v>
      </c>
      <c r="J169" s="28">
        <f>Official!R743</f>
        <v>50.439569689344481</v>
      </c>
      <c r="K169" s="37">
        <f t="shared" si="28"/>
        <v>194</v>
      </c>
      <c r="L169" s="28">
        <f>Official!R744</f>
        <v>43.284602252789455</v>
      </c>
      <c r="M169" s="37">
        <f t="shared" si="29"/>
        <v>22</v>
      </c>
      <c r="N169" s="28">
        <f>Official!R745</f>
        <v>56.275828057866065</v>
      </c>
      <c r="O169" s="37">
        <f t="shared" si="30"/>
        <v>36</v>
      </c>
      <c r="P169" s="26">
        <f>Official!R746</f>
        <v>7.5204419955543171</v>
      </c>
      <c r="Q169" s="37">
        <f t="shared" si="31"/>
        <v>80</v>
      </c>
      <c r="R169" s="26">
        <f>Official!R747</f>
        <v>6.5067582645634614</v>
      </c>
      <c r="S169" s="37">
        <f t="shared" si="32"/>
        <v>48</v>
      </c>
      <c r="T169" s="26">
        <f>Official!R748</f>
        <v>7.0318898925524245</v>
      </c>
      <c r="U169" s="26" t="str">
        <f t="shared" si="33"/>
        <v>Katrina</v>
      </c>
      <c r="V169" s="26">
        <f t="shared" si="34"/>
        <v>4</v>
      </c>
      <c r="W169" s="26">
        <f t="shared" si="35"/>
        <v>167</v>
      </c>
    </row>
    <row r="170" spans="1:23" ht="15" customHeight="1" x14ac:dyDescent="0.25">
      <c r="A170" s="26" t="str">
        <f>Official!T733</f>
        <v>Katrina SE</v>
      </c>
      <c r="B170" s="29">
        <v>4</v>
      </c>
      <c r="C170" s="28">
        <f>Official!X737</f>
        <v>24.074074074074073</v>
      </c>
      <c r="D170" s="28">
        <f>Official!X738</f>
        <v>39.94708994708995</v>
      </c>
      <c r="E170" s="28">
        <f>Official!X739</f>
        <v>35.978835978835974</v>
      </c>
      <c r="F170" s="28">
        <f>Official!U743</f>
        <v>40.702314891452708</v>
      </c>
      <c r="G170" s="28">
        <f>Official!U744</f>
        <v>54.703511670099267</v>
      </c>
      <c r="H170" s="28">
        <f>Official!U745</f>
        <v>67.399024546220147</v>
      </c>
      <c r="I170" s="37">
        <f t="shared" si="27"/>
        <v>221</v>
      </c>
      <c r="J170" s="28">
        <f>Official!X743</f>
        <v>36.651645172616284</v>
      </c>
      <c r="K170" s="37">
        <f t="shared" si="28"/>
        <v>63</v>
      </c>
      <c r="L170" s="28">
        <f>Official!X744</f>
        <v>57.000598389323279</v>
      </c>
      <c r="M170" s="37">
        <f t="shared" si="29"/>
        <v>21</v>
      </c>
      <c r="N170" s="28">
        <f>Official!X745</f>
        <v>56.347756438060443</v>
      </c>
      <c r="O170" s="37">
        <f t="shared" si="30"/>
        <v>162</v>
      </c>
      <c r="P170" s="26">
        <f>Official!X746</f>
        <v>14.34043279626583</v>
      </c>
      <c r="Q170" s="37">
        <f t="shared" si="31"/>
        <v>171</v>
      </c>
      <c r="R170" s="26">
        <f>Official!X747</f>
        <v>11.564622047504875</v>
      </c>
      <c r="S170" s="37">
        <f t="shared" si="32"/>
        <v>165</v>
      </c>
      <c r="T170" s="26">
        <f>Official!X748</f>
        <v>13.026674477506768</v>
      </c>
      <c r="U170" s="26" t="str">
        <f t="shared" si="33"/>
        <v>Katrina SE</v>
      </c>
      <c r="V170" s="26">
        <f t="shared" si="34"/>
        <v>4</v>
      </c>
      <c r="W170" s="26">
        <f t="shared" si="35"/>
        <v>168</v>
      </c>
    </row>
    <row r="171" spans="1:23" ht="15" customHeight="1" x14ac:dyDescent="0.25">
      <c r="A171" s="26" t="str">
        <f>Official!B750</f>
        <v>Katrina Total</v>
      </c>
      <c r="B171" s="29">
        <v>4</v>
      </c>
      <c r="C171" s="28">
        <f>Official!F754</f>
        <v>29.597701149425287</v>
      </c>
      <c r="D171" s="28">
        <f>Official!F755</f>
        <v>36.709770114942529</v>
      </c>
      <c r="E171" s="28">
        <f>Official!F756</f>
        <v>33.69252873563218</v>
      </c>
      <c r="F171" s="28">
        <f>Official!C760</f>
        <v>51.427590681796545</v>
      </c>
      <c r="G171" s="28">
        <f>Official!C761</f>
        <v>44.831230369993371</v>
      </c>
      <c r="H171" s="28">
        <f>Official!C762</f>
        <v>57.743196912630168</v>
      </c>
      <c r="I171" s="37">
        <f t="shared" si="27"/>
        <v>185</v>
      </c>
      <c r="J171" s="28">
        <f>Official!F760</f>
        <v>46.842196884583188</v>
      </c>
      <c r="K171" s="37">
        <f t="shared" si="28"/>
        <v>175</v>
      </c>
      <c r="L171" s="28">
        <f>Official!F761</f>
        <v>46.701819844098409</v>
      </c>
      <c r="M171" s="37">
        <f t="shared" si="29"/>
        <v>20</v>
      </c>
      <c r="N171" s="28">
        <f>Official!F762</f>
        <v>56.455983271318402</v>
      </c>
      <c r="O171" s="37">
        <f t="shared" si="30"/>
        <v>30</v>
      </c>
      <c r="P171" s="26">
        <f>Official!F763</f>
        <v>6.6600034936400956</v>
      </c>
      <c r="Q171" s="37">
        <f t="shared" si="31"/>
        <v>60</v>
      </c>
      <c r="R171" s="26">
        <f>Official!F764</f>
        <v>5.5914860661572883</v>
      </c>
      <c r="S171" s="37">
        <f t="shared" si="32"/>
        <v>36</v>
      </c>
      <c r="T171" s="26">
        <f>Official!F765</f>
        <v>6.1489984128851987</v>
      </c>
      <c r="U171" s="26" t="str">
        <f t="shared" si="33"/>
        <v>Katrina Total</v>
      </c>
      <c r="V171" s="26">
        <f t="shared" si="34"/>
        <v>4</v>
      </c>
      <c r="W171" s="26">
        <f t="shared" si="35"/>
        <v>169</v>
      </c>
    </row>
    <row r="172" spans="1:23" ht="15" customHeight="1" x14ac:dyDescent="0.25">
      <c r="A172" s="26" t="str">
        <f>Official!H750</f>
        <v>La Mancha</v>
      </c>
      <c r="B172" s="29">
        <v>4</v>
      </c>
      <c r="C172" s="28">
        <f>Official!L754</f>
        <v>34.294234592445328</v>
      </c>
      <c r="D172" s="28">
        <f>Official!L755</f>
        <v>32.107355864811133</v>
      </c>
      <c r="E172" s="28">
        <f>Official!L756</f>
        <v>33.598409542743539</v>
      </c>
      <c r="F172" s="28">
        <f>Official!I760</f>
        <v>53.116780902392236</v>
      </c>
      <c r="G172" s="28">
        <f>Official!I761</f>
        <v>57.728740101274774</v>
      </c>
      <c r="H172" s="28">
        <f>Official!I762</f>
        <v>57.615150906334918</v>
      </c>
      <c r="I172" s="37">
        <f t="shared" si="27"/>
        <v>173</v>
      </c>
      <c r="J172" s="28">
        <f>Official!L760</f>
        <v>47.750814998028659</v>
      </c>
      <c r="K172" s="37">
        <f t="shared" si="28"/>
        <v>123</v>
      </c>
      <c r="L172" s="28">
        <f>Official!L761</f>
        <v>52.305979599441272</v>
      </c>
      <c r="M172" s="37">
        <f t="shared" si="29"/>
        <v>60</v>
      </c>
      <c r="N172" s="28">
        <f>Official!L762</f>
        <v>49.943205402530069</v>
      </c>
      <c r="O172" s="37">
        <f t="shared" si="30"/>
        <v>45</v>
      </c>
      <c r="P172" s="26">
        <f>Official!L763</f>
        <v>7.9824266383357161</v>
      </c>
      <c r="Q172" s="37">
        <f t="shared" si="31"/>
        <v>14</v>
      </c>
      <c r="R172" s="26">
        <f>Official!L764</f>
        <v>2.2781133326103342</v>
      </c>
      <c r="S172" s="37">
        <f t="shared" si="32"/>
        <v>32</v>
      </c>
      <c r="T172" s="26">
        <f>Official!L765</f>
        <v>5.8697928154504995</v>
      </c>
      <c r="U172" s="26" t="str">
        <f t="shared" si="33"/>
        <v>La Mancha</v>
      </c>
      <c r="V172" s="26">
        <f t="shared" si="34"/>
        <v>4</v>
      </c>
      <c r="W172" s="26">
        <f t="shared" si="35"/>
        <v>170</v>
      </c>
    </row>
    <row r="173" spans="1:23" ht="15" customHeight="1" x14ac:dyDescent="0.25">
      <c r="A173" s="26" t="str">
        <f>Official!N750</f>
        <v>Neo Legacy of Char</v>
      </c>
      <c r="B173" s="29">
        <v>4</v>
      </c>
      <c r="C173" s="28">
        <f>Official!R754</f>
        <v>30.46875</v>
      </c>
      <c r="D173" s="28">
        <f>Official!R755</f>
        <v>50</v>
      </c>
      <c r="E173" s="28">
        <f>Official!R756</f>
        <v>19.53125</v>
      </c>
      <c r="F173" s="28">
        <f>Official!O760</f>
        <v>21.022483148608476</v>
      </c>
      <c r="G173" s="28">
        <f>Official!O761</f>
        <v>60.263454706899225</v>
      </c>
      <c r="H173" s="28">
        <f>Official!O762</f>
        <v>53.169683792757844</v>
      </c>
      <c r="I173" s="37">
        <f t="shared" si="27"/>
        <v>224</v>
      </c>
      <c r="J173" s="28">
        <f>Official!R760</f>
        <v>33.926399677925318</v>
      </c>
      <c r="K173" s="37">
        <f t="shared" si="28"/>
        <v>3</v>
      </c>
      <c r="L173" s="28">
        <f>Official!R761</f>
        <v>69.620485779145383</v>
      </c>
      <c r="M173" s="37">
        <f t="shared" si="29"/>
        <v>103</v>
      </c>
      <c r="N173" s="28">
        <f>Official!R762</f>
        <v>46.453114542929313</v>
      </c>
      <c r="O173" s="37">
        <f t="shared" si="30"/>
        <v>219</v>
      </c>
      <c r="P173" s="26">
        <f>Official!R763</f>
        <v>21.852710137867607</v>
      </c>
      <c r="Q173" s="37">
        <f t="shared" si="31"/>
        <v>219</v>
      </c>
      <c r="R173" s="26">
        <f>Official!R764</f>
        <v>18.109451758253549</v>
      </c>
      <c r="S173" s="37">
        <f t="shared" si="32"/>
        <v>219</v>
      </c>
      <c r="T173" s="26">
        <f>Official!R765</f>
        <v>20.068547323538073</v>
      </c>
      <c r="U173" s="26" t="str">
        <f t="shared" si="33"/>
        <v>Neo Legacy of Char</v>
      </c>
      <c r="V173" s="26">
        <f t="shared" si="34"/>
        <v>4</v>
      </c>
      <c r="W173" s="26">
        <f t="shared" si="35"/>
        <v>171</v>
      </c>
    </row>
    <row r="174" spans="1:23" ht="15" customHeight="1" x14ac:dyDescent="0.25">
      <c r="A174" s="26" t="str">
        <f>Official!T750</f>
        <v>WCG Neo Legacy of Char</v>
      </c>
      <c r="B174" s="29">
        <v>4</v>
      </c>
      <c r="C174" s="28">
        <f>Official!X754</f>
        <v>27.358490566037734</v>
      </c>
      <c r="D174" s="28">
        <f>Official!X755</f>
        <v>53.301886792452834</v>
      </c>
      <c r="E174" s="28">
        <f>Official!X756</f>
        <v>19.339622641509436</v>
      </c>
      <c r="F174" s="28">
        <f>Official!U760</f>
        <v>34.293383676538674</v>
      </c>
      <c r="G174" s="28">
        <f>Official!U761</f>
        <v>77.082208391224654</v>
      </c>
      <c r="H174" s="28">
        <f>Official!U762</f>
        <v>41.146380758099291</v>
      </c>
      <c r="I174" s="37">
        <f t="shared" si="27"/>
        <v>187</v>
      </c>
      <c r="J174" s="28">
        <f>Official!X760</f>
        <v>46.573501459219692</v>
      </c>
      <c r="K174" s="37">
        <f t="shared" si="28"/>
        <v>2</v>
      </c>
      <c r="L174" s="28">
        <f>Official!X761</f>
        <v>71.394412357342986</v>
      </c>
      <c r="M174" s="37">
        <f t="shared" si="29"/>
        <v>220</v>
      </c>
      <c r="N174" s="28">
        <f>Official!X762</f>
        <v>32.032086183437315</v>
      </c>
      <c r="O174" s="37">
        <f t="shared" si="30"/>
        <v>223</v>
      </c>
      <c r="P174" s="26">
        <f>Official!X763</f>
        <v>23.005764292440876</v>
      </c>
      <c r="Q174" s="37">
        <f t="shared" si="31"/>
        <v>224</v>
      </c>
      <c r="R174" s="26">
        <f>Official!X764</f>
        <v>19.903613984468048</v>
      </c>
      <c r="S174" s="37">
        <f t="shared" si="32"/>
        <v>224</v>
      </c>
      <c r="T174" s="26">
        <f>Official!X765</f>
        <v>21.510683860840636</v>
      </c>
      <c r="U174" s="26" t="str">
        <f t="shared" si="33"/>
        <v>WCG Neo Legacy of Char</v>
      </c>
      <c r="V174" s="26">
        <f t="shared" si="34"/>
        <v>4</v>
      </c>
      <c r="W174" s="26">
        <f t="shared" si="35"/>
        <v>172</v>
      </c>
    </row>
    <row r="175" spans="1:23" ht="15" customHeight="1" x14ac:dyDescent="0.25">
      <c r="A175" s="26" t="str">
        <f>Official!B767</f>
        <v>Legacy of Char Total</v>
      </c>
      <c r="B175" s="29">
        <v>4</v>
      </c>
      <c r="C175" s="28">
        <f>Official!F771</f>
        <v>29.638009049773757</v>
      </c>
      <c r="D175" s="28">
        <f>Official!F772</f>
        <v>50.904977375565608</v>
      </c>
      <c r="E175" s="28">
        <f>Official!F773</f>
        <v>19.457013574660635</v>
      </c>
      <c r="F175" s="28">
        <f>Official!C777</f>
        <v>30.526971378417073</v>
      </c>
      <c r="G175" s="28">
        <f>Official!C778</f>
        <v>69.137483605933539</v>
      </c>
      <c r="H175" s="28">
        <f>Official!C779</f>
        <v>46.412692420615407</v>
      </c>
      <c r="I175" s="37">
        <f t="shared" si="27"/>
        <v>210</v>
      </c>
      <c r="J175" s="28">
        <f>Official!F777</f>
        <v>42.057139478900837</v>
      </c>
      <c r="K175" s="37">
        <f t="shared" si="28"/>
        <v>5</v>
      </c>
      <c r="L175" s="28">
        <f>Official!F778</f>
        <v>69.305256113758233</v>
      </c>
      <c r="M175" s="37">
        <f t="shared" si="29"/>
        <v>194</v>
      </c>
      <c r="N175" s="28">
        <f>Official!F779</f>
        <v>38.63760440734093</v>
      </c>
      <c r="O175" s="37">
        <f t="shared" si="30"/>
        <v>205</v>
      </c>
      <c r="P175" s="26">
        <f>Official!F780</f>
        <v>19.471914365740634</v>
      </c>
      <c r="Q175" s="37">
        <f t="shared" si="31"/>
        <v>215</v>
      </c>
      <c r="R175" s="26">
        <f>Official!F781</f>
        <v>16.806040290316954</v>
      </c>
      <c r="S175" s="37">
        <f t="shared" si="32"/>
        <v>212</v>
      </c>
      <c r="T175" s="26">
        <f>Official!F782</f>
        <v>18.187886618660414</v>
      </c>
      <c r="U175" s="26" t="str">
        <f t="shared" si="33"/>
        <v>Legacy of Char Total</v>
      </c>
      <c r="V175" s="26">
        <f t="shared" si="34"/>
        <v>4</v>
      </c>
      <c r="W175" s="26">
        <f t="shared" si="35"/>
        <v>173</v>
      </c>
    </row>
    <row r="176" spans="1:23" ht="15" customHeight="1" x14ac:dyDescent="0.25">
      <c r="A176" s="26" t="str">
        <f>Official!H767</f>
        <v>Lost Temple</v>
      </c>
      <c r="B176" s="29">
        <v>4</v>
      </c>
      <c r="C176" s="28">
        <f>Official!L771</f>
        <v>33.412135539795109</v>
      </c>
      <c r="D176" s="28">
        <f>Official!L772</f>
        <v>42.159180457052798</v>
      </c>
      <c r="E176" s="28">
        <f>Official!L773</f>
        <v>24.428684003152089</v>
      </c>
      <c r="F176" s="28">
        <f>Official!I777</f>
        <v>54.425968729225069</v>
      </c>
      <c r="G176" s="28">
        <f>Official!I778</f>
        <v>59.125177295821807</v>
      </c>
      <c r="H176" s="28">
        <f>Official!I779</f>
        <v>41.970890668220278</v>
      </c>
      <c r="I176" s="37">
        <f t="shared" si="27"/>
        <v>67</v>
      </c>
      <c r="J176" s="28">
        <f>Official!L777</f>
        <v>56.227539030502399</v>
      </c>
      <c r="K176" s="37">
        <f t="shared" si="28"/>
        <v>121</v>
      </c>
      <c r="L176" s="28">
        <f>Official!L778</f>
        <v>52.349604283298369</v>
      </c>
      <c r="M176" s="37">
        <f t="shared" si="29"/>
        <v>170</v>
      </c>
      <c r="N176" s="28">
        <f>Official!L779</f>
        <v>41.422856686199239</v>
      </c>
      <c r="O176" s="37">
        <f t="shared" si="30"/>
        <v>65</v>
      </c>
      <c r="P176" s="26">
        <f>Official!L780</f>
        <v>9.146711336156077</v>
      </c>
      <c r="Q176" s="37">
        <f t="shared" si="31"/>
        <v>104</v>
      </c>
      <c r="R176" s="26">
        <f>Official!L781</f>
        <v>7.6769222377852016</v>
      </c>
      <c r="S176" s="37">
        <f t="shared" si="32"/>
        <v>78</v>
      </c>
      <c r="T176" s="26">
        <f>Official!L782</f>
        <v>8.4438576288319496</v>
      </c>
      <c r="U176" s="26" t="str">
        <f t="shared" si="33"/>
        <v>Lost Temple</v>
      </c>
      <c r="V176" s="26">
        <f t="shared" si="34"/>
        <v>4</v>
      </c>
      <c r="W176" s="26">
        <f t="shared" si="35"/>
        <v>174</v>
      </c>
    </row>
    <row r="177" spans="1:23" ht="15" customHeight="1" x14ac:dyDescent="0.25">
      <c r="A177" s="26" t="str">
        <f>Official!N767</f>
        <v>WCG Lost Temple</v>
      </c>
      <c r="B177" s="29">
        <v>4</v>
      </c>
      <c r="C177" s="28">
        <f>Official!R771</f>
        <v>28.17258883248731</v>
      </c>
      <c r="D177" s="28">
        <f>Official!R772</f>
        <v>48.984771573604064</v>
      </c>
      <c r="E177" s="28">
        <f>Official!R773</f>
        <v>22.842639593908629</v>
      </c>
      <c r="F177" s="28">
        <f>Official!O777</f>
        <v>46.573248092678128</v>
      </c>
      <c r="G177" s="28">
        <f>Official!O778</f>
        <v>80.426445082204125</v>
      </c>
      <c r="H177" s="28">
        <f>Official!O779</f>
        <v>41.99447503780533</v>
      </c>
      <c r="I177" s="37">
        <f t="shared" si="27"/>
        <v>108</v>
      </c>
      <c r="J177" s="28">
        <f>Official!R777</f>
        <v>52.289386527436399</v>
      </c>
      <c r="K177" s="37">
        <f t="shared" si="28"/>
        <v>9</v>
      </c>
      <c r="L177" s="28">
        <f>Official!R778</f>
        <v>66.926598494762999</v>
      </c>
      <c r="M177" s="37">
        <f t="shared" si="29"/>
        <v>224</v>
      </c>
      <c r="N177" s="28">
        <f>Official!R779</f>
        <v>30.784014977800602</v>
      </c>
      <c r="O177" s="37">
        <f t="shared" si="30"/>
        <v>222</v>
      </c>
      <c r="P177" s="26">
        <f>Official!R780</f>
        <v>22.37855691164021</v>
      </c>
      <c r="Q177" s="37">
        <f t="shared" si="31"/>
        <v>220</v>
      </c>
      <c r="R177" s="26">
        <f>Official!R781</f>
        <v>18.179729201067765</v>
      </c>
      <c r="S177" s="37">
        <f t="shared" si="32"/>
        <v>221</v>
      </c>
      <c r="T177" s="26">
        <f>Official!R782</f>
        <v>20.387525147399277</v>
      </c>
      <c r="U177" s="26" t="str">
        <f t="shared" si="33"/>
        <v>WCG Lost Temple</v>
      </c>
      <c r="V177" s="26">
        <f t="shared" si="34"/>
        <v>4</v>
      </c>
      <c r="W177" s="26">
        <f t="shared" si="35"/>
        <v>175</v>
      </c>
    </row>
    <row r="178" spans="1:23" ht="15" customHeight="1" x14ac:dyDescent="0.25">
      <c r="A178" s="26" t="str">
        <f>Official!T767</f>
        <v>Desert Lost Temple</v>
      </c>
      <c r="B178" s="29">
        <v>4</v>
      </c>
      <c r="C178" s="28">
        <f>Official!X771</f>
        <v>36.95652173913043</v>
      </c>
      <c r="D178" s="28">
        <f>Official!X772</f>
        <v>38.647342995169083</v>
      </c>
      <c r="E178" s="28">
        <f>Official!X773</f>
        <v>24.396135265700483</v>
      </c>
      <c r="F178" s="28">
        <f>Official!U777</f>
        <v>47.078695880338728</v>
      </c>
      <c r="G178" s="28">
        <f>Official!U778</f>
        <v>62.708841243047075</v>
      </c>
      <c r="H178" s="28">
        <f>Official!U779</f>
        <v>42.522489136093618</v>
      </c>
      <c r="I178" s="37">
        <f t="shared" si="27"/>
        <v>109</v>
      </c>
      <c r="J178" s="28">
        <f>Official!X777</f>
        <v>52.278103372122558</v>
      </c>
      <c r="K178" s="37">
        <f t="shared" si="28"/>
        <v>53</v>
      </c>
      <c r="L178" s="28">
        <f>Official!X778</f>
        <v>57.815072681354174</v>
      </c>
      <c r="M178" s="37">
        <f t="shared" si="29"/>
        <v>181</v>
      </c>
      <c r="N178" s="28">
        <f>Official!X779</f>
        <v>39.906823946523275</v>
      </c>
      <c r="O178" s="37">
        <f t="shared" si="30"/>
        <v>95</v>
      </c>
      <c r="P178" s="26">
        <f>Official!X780</f>
        <v>10.62924814416246</v>
      </c>
      <c r="Q178" s="37">
        <f t="shared" si="31"/>
        <v>132</v>
      </c>
      <c r="R178" s="26">
        <f>Official!X781</f>
        <v>9.1688963031381405</v>
      </c>
      <c r="S178" s="37">
        <f t="shared" si="32"/>
        <v>112</v>
      </c>
      <c r="T178" s="26">
        <f>Official!X782</f>
        <v>9.9259653315907102</v>
      </c>
      <c r="U178" s="26" t="str">
        <f t="shared" si="33"/>
        <v>Desert Lost Temple</v>
      </c>
      <c r="V178" s="26">
        <f t="shared" si="34"/>
        <v>4</v>
      </c>
      <c r="W178" s="26">
        <f t="shared" si="35"/>
        <v>176</v>
      </c>
    </row>
    <row r="179" spans="1:23" ht="15" customHeight="1" x14ac:dyDescent="0.25">
      <c r="A179" s="26" t="str">
        <f>Official!B784</f>
        <v>Lost Temple II</v>
      </c>
      <c r="B179" s="29">
        <v>4</v>
      </c>
      <c r="C179" s="28">
        <f>Official!F788</f>
        <v>28.71287128712871</v>
      </c>
      <c r="D179" s="28">
        <f>Official!F789</f>
        <v>48.514851485148512</v>
      </c>
      <c r="E179" s="28">
        <f>Official!F790</f>
        <v>22.772277227722775</v>
      </c>
      <c r="F179" s="28">
        <f>Official!C794</f>
        <v>54.465223962852292</v>
      </c>
      <c r="G179" s="28">
        <f>Official!C795</f>
        <v>76.176524794986861</v>
      </c>
      <c r="H179" s="28">
        <f>Official!C796</f>
        <v>64.278963286420492</v>
      </c>
      <c r="I179" s="37">
        <f t="shared" si="27"/>
        <v>195</v>
      </c>
      <c r="J179" s="28">
        <f>Official!F794</f>
        <v>45.0931303382159</v>
      </c>
      <c r="K179" s="37">
        <f t="shared" si="28"/>
        <v>28</v>
      </c>
      <c r="L179" s="28">
        <f>Official!F795</f>
        <v>60.855650416067284</v>
      </c>
      <c r="M179" s="37">
        <f t="shared" si="29"/>
        <v>140</v>
      </c>
      <c r="N179" s="28">
        <f>Official!F796</f>
        <v>44.051219245716815</v>
      </c>
      <c r="O179" s="37">
        <f t="shared" si="30"/>
        <v>218</v>
      </c>
      <c r="P179" s="26">
        <f>Official!F797</f>
        <v>21.319444973027988</v>
      </c>
      <c r="Q179" s="37">
        <f t="shared" si="31"/>
        <v>136</v>
      </c>
      <c r="R179" s="26">
        <f>Official!F798</f>
        <v>9.4156919102137433</v>
      </c>
      <c r="S179" s="37">
        <f t="shared" si="32"/>
        <v>192</v>
      </c>
      <c r="T179" s="26">
        <f>Official!F799</f>
        <v>16.47989666390589</v>
      </c>
      <c r="U179" s="26" t="str">
        <f t="shared" si="33"/>
        <v>Lost Temple II</v>
      </c>
      <c r="V179" s="26">
        <f t="shared" si="34"/>
        <v>4</v>
      </c>
      <c r="W179" s="26">
        <f t="shared" si="35"/>
        <v>177</v>
      </c>
    </row>
    <row r="180" spans="1:23" ht="15" customHeight="1" x14ac:dyDescent="0.25">
      <c r="A180" s="26" t="str">
        <f>Official!H784</f>
        <v>Lost Temple GameTV</v>
      </c>
      <c r="B180" s="29">
        <v>4</v>
      </c>
      <c r="C180" s="28">
        <f>Official!L788</f>
        <v>27.016129032258064</v>
      </c>
      <c r="D180" s="28">
        <f>Official!L789</f>
        <v>42.741935483870968</v>
      </c>
      <c r="E180" s="28">
        <f>Official!L790</f>
        <v>30.241935483870968</v>
      </c>
      <c r="F180" s="28">
        <f>Official!I794</f>
        <v>39.721024725573045</v>
      </c>
      <c r="G180" s="28">
        <f>Official!I795</f>
        <v>60.782733276500714</v>
      </c>
      <c r="H180" s="28">
        <f>Official!I796</f>
        <v>44.151844011225286</v>
      </c>
      <c r="I180" s="37">
        <f t="shared" si="27"/>
        <v>172</v>
      </c>
      <c r="J180" s="28">
        <f>Official!L794</f>
        <v>47.784590357173883</v>
      </c>
      <c r="K180" s="37">
        <f t="shared" si="28"/>
        <v>29</v>
      </c>
      <c r="L180" s="28">
        <f>Official!L795</f>
        <v>60.530854275463838</v>
      </c>
      <c r="M180" s="37">
        <f t="shared" si="29"/>
        <v>167</v>
      </c>
      <c r="N180" s="28">
        <f>Official!L796</f>
        <v>41.684555367362286</v>
      </c>
      <c r="O180" s="37">
        <f t="shared" si="30"/>
        <v>113</v>
      </c>
      <c r="P180" s="26">
        <f>Official!L797</f>
        <v>11.316483510204884</v>
      </c>
      <c r="Q180" s="37">
        <f t="shared" si="31"/>
        <v>142</v>
      </c>
      <c r="R180" s="26">
        <f>Official!L798</f>
        <v>9.6164845732483073</v>
      </c>
      <c r="S180" s="37">
        <f t="shared" si="32"/>
        <v>128</v>
      </c>
      <c r="T180" s="26">
        <f>Official!L799</f>
        <v>10.500942209731985</v>
      </c>
      <c r="U180" s="26" t="str">
        <f t="shared" si="33"/>
        <v>Lost Temple GameTV</v>
      </c>
      <c r="V180" s="26">
        <f t="shared" si="34"/>
        <v>4</v>
      </c>
      <c r="W180" s="26">
        <f t="shared" si="35"/>
        <v>178</v>
      </c>
    </row>
    <row r="181" spans="1:23" ht="15" customHeight="1" x14ac:dyDescent="0.25">
      <c r="A181" s="26" t="str">
        <f>Official!N784</f>
        <v>Lost Temple Total</v>
      </c>
      <c r="B181" s="29">
        <v>4</v>
      </c>
      <c r="C181" s="28">
        <f>Official!R788</f>
        <v>32.589743589743591</v>
      </c>
      <c r="D181" s="28">
        <f>Official!R789</f>
        <v>42.897435897435898</v>
      </c>
      <c r="E181" s="28">
        <f>Official!R790</f>
        <v>24.512820512820515</v>
      </c>
      <c r="F181" s="28">
        <f>Official!O794</f>
        <v>51.944995302999239</v>
      </c>
      <c r="G181" s="28">
        <f>Official!O795</f>
        <v>64.065502496345445</v>
      </c>
      <c r="H181" s="28">
        <f>Official!O796</f>
        <v>42.867403441109971</v>
      </c>
      <c r="I181" s="37">
        <f t="shared" si="27"/>
        <v>88</v>
      </c>
      <c r="J181" s="28">
        <f>Official!R794</f>
        <v>54.53879593094463</v>
      </c>
      <c r="K181" s="37">
        <f t="shared" si="28"/>
        <v>73</v>
      </c>
      <c r="L181" s="28">
        <f>Official!R795</f>
        <v>56.060253596673107</v>
      </c>
      <c r="M181" s="37">
        <f t="shared" si="29"/>
        <v>186</v>
      </c>
      <c r="N181" s="28">
        <f>Official!R796</f>
        <v>39.400950472382263</v>
      </c>
      <c r="O181" s="37">
        <f t="shared" si="30"/>
        <v>110</v>
      </c>
      <c r="P181" s="26">
        <f>Official!R797</f>
        <v>11.235997972482883</v>
      </c>
      <c r="Q181" s="37">
        <f t="shared" si="31"/>
        <v>134</v>
      </c>
      <c r="R181" s="26">
        <f>Official!R798</f>
        <v>9.210515540610162</v>
      </c>
      <c r="S181" s="37">
        <f t="shared" si="32"/>
        <v>119</v>
      </c>
      <c r="T181" s="26">
        <f>Official!R799</f>
        <v>10.273296621860501</v>
      </c>
      <c r="U181" s="26" t="str">
        <f t="shared" si="33"/>
        <v>Lost Temple Total</v>
      </c>
      <c r="V181" s="26">
        <f t="shared" si="34"/>
        <v>4</v>
      </c>
      <c r="W181" s="26">
        <f t="shared" si="35"/>
        <v>179</v>
      </c>
    </row>
    <row r="182" spans="1:23" ht="15" customHeight="1" x14ac:dyDescent="0.25">
      <c r="A182" s="26" t="str">
        <f>Official!T784</f>
        <v>Luna</v>
      </c>
      <c r="B182" s="29">
        <v>4</v>
      </c>
      <c r="C182" s="28">
        <f>Official!X788</f>
        <v>36.50088809946714</v>
      </c>
      <c r="D182" s="28">
        <f>Official!X789</f>
        <v>38.809946714031973</v>
      </c>
      <c r="E182" s="28">
        <f>Official!X790</f>
        <v>24.68916518650089</v>
      </c>
      <c r="F182" s="28">
        <f>Official!U794</f>
        <v>48.488826656479596</v>
      </c>
      <c r="G182" s="28">
        <f>Official!U795</f>
        <v>53.223341882928501</v>
      </c>
      <c r="H182" s="28">
        <f>Official!U796</f>
        <v>49.038406042644958</v>
      </c>
      <c r="I182" s="37">
        <f t="shared" si="27"/>
        <v>149</v>
      </c>
      <c r="J182" s="28">
        <f>Official!X794</f>
        <v>49.725210306917319</v>
      </c>
      <c r="K182" s="37">
        <f t="shared" si="28"/>
        <v>120</v>
      </c>
      <c r="L182" s="28">
        <f>Official!X795</f>
        <v>52.367257613224453</v>
      </c>
      <c r="M182" s="37">
        <f t="shared" si="29"/>
        <v>87</v>
      </c>
      <c r="N182" s="28">
        <f>Official!X796</f>
        <v>47.907532079858228</v>
      </c>
      <c r="O182" s="37">
        <f t="shared" si="30"/>
        <v>2</v>
      </c>
      <c r="P182" s="26">
        <f>Official!X797</f>
        <v>2.6075122921310867</v>
      </c>
      <c r="Q182" s="37">
        <f t="shared" si="31"/>
        <v>13</v>
      </c>
      <c r="R182" s="26">
        <f>Official!X798</f>
        <v>2.2425253599029866</v>
      </c>
      <c r="S182" s="37">
        <f t="shared" si="32"/>
        <v>2</v>
      </c>
      <c r="T182" s="26">
        <f>Official!X799</f>
        <v>2.4318758545023154</v>
      </c>
      <c r="U182" s="26" t="str">
        <f t="shared" si="33"/>
        <v>Luna</v>
      </c>
      <c r="V182" s="26">
        <f t="shared" si="34"/>
        <v>4</v>
      </c>
      <c r="W182" s="26">
        <f t="shared" si="35"/>
        <v>180</v>
      </c>
    </row>
    <row r="183" spans="1:23" ht="15" customHeight="1" x14ac:dyDescent="0.25">
      <c r="A183" s="26" t="str">
        <f>Official!B801</f>
        <v>Luna the Final</v>
      </c>
      <c r="B183" s="29">
        <v>4</v>
      </c>
      <c r="C183" s="28">
        <f>Official!F805</f>
        <v>35.192697768762677</v>
      </c>
      <c r="D183" s="28">
        <f>Official!F806</f>
        <v>40.669371196754561</v>
      </c>
      <c r="E183" s="28">
        <f>Official!F807</f>
        <v>24.137931034482758</v>
      </c>
      <c r="F183" s="28">
        <f>Official!C811</f>
        <v>51.280753027874788</v>
      </c>
      <c r="G183" s="28">
        <f>Official!C812</f>
        <v>65.364096200655283</v>
      </c>
      <c r="H183" s="28">
        <f>Official!C813</f>
        <v>54.588930751596507</v>
      </c>
      <c r="I183" s="37">
        <f t="shared" si="27"/>
        <v>166</v>
      </c>
      <c r="J183" s="28">
        <f>Official!F811</f>
        <v>48.345911138139144</v>
      </c>
      <c r="K183" s="37">
        <f t="shared" si="28"/>
        <v>62</v>
      </c>
      <c r="L183" s="28">
        <f>Official!F812</f>
        <v>57.041671586390251</v>
      </c>
      <c r="M183" s="37">
        <f t="shared" si="29"/>
        <v>133</v>
      </c>
      <c r="N183" s="28">
        <f>Official!F813</f>
        <v>44.612417275470612</v>
      </c>
      <c r="O183" s="37">
        <f t="shared" si="30"/>
        <v>114</v>
      </c>
      <c r="P183" s="26">
        <f>Official!F814</f>
        <v>11.374402529899069</v>
      </c>
      <c r="Q183" s="37">
        <f t="shared" si="31"/>
        <v>74</v>
      </c>
      <c r="R183" s="26">
        <f>Official!F815</f>
        <v>6.3775856053507987</v>
      </c>
      <c r="S183" s="37">
        <f t="shared" si="32"/>
        <v>94</v>
      </c>
      <c r="T183" s="26">
        <f>Official!F816</f>
        <v>9.220917282617604</v>
      </c>
      <c r="U183" s="26" t="str">
        <f t="shared" si="33"/>
        <v>Luna the Final</v>
      </c>
      <c r="V183" s="26">
        <f t="shared" si="34"/>
        <v>4</v>
      </c>
      <c r="W183" s="26">
        <f t="shared" si="35"/>
        <v>181</v>
      </c>
    </row>
    <row r="184" spans="1:23" ht="15" customHeight="1" x14ac:dyDescent="0.25">
      <c r="A184" s="26" t="str">
        <f>Official!H801</f>
        <v>Luna Total</v>
      </c>
      <c r="B184" s="29">
        <v>4</v>
      </c>
      <c r="C184" s="28">
        <f>Official!L805</f>
        <v>35.878564857405706</v>
      </c>
      <c r="D184" s="28">
        <f>Official!L806</f>
        <v>39.236430542778287</v>
      </c>
      <c r="E184" s="28">
        <f>Official!L807</f>
        <v>24.885004599816007</v>
      </c>
      <c r="F184" s="28">
        <f>Official!I811</f>
        <v>50.419576010768914</v>
      </c>
      <c r="G184" s="28">
        <f>Official!I812</f>
        <v>58.627680051955828</v>
      </c>
      <c r="H184" s="28">
        <f>Official!I813</f>
        <v>52.055895701383172</v>
      </c>
      <c r="I184" s="37">
        <f t="shared" ref="I184:I231" si="36">RANK(J184,J:J)</f>
        <v>157</v>
      </c>
      <c r="J184" s="28">
        <f>Official!L811</f>
        <v>49.181840154692871</v>
      </c>
      <c r="K184" s="37">
        <f t="shared" ref="K184:K231" si="37">RANK(L184,L:L)</f>
        <v>100</v>
      </c>
      <c r="L184" s="28">
        <f>Official!L812</f>
        <v>54.104052020593457</v>
      </c>
      <c r="M184" s="37">
        <f t="shared" ref="M184:M231" si="38">RANK(N184,N:N)</f>
        <v>98</v>
      </c>
      <c r="N184" s="28">
        <f>Official!L813</f>
        <v>46.714107824713672</v>
      </c>
      <c r="O184" s="37">
        <f t="shared" ref="O184:O231" si="39">RANK(P184,P:P, 1)</f>
        <v>25</v>
      </c>
      <c r="P184" s="26">
        <f>Official!L814</f>
        <v>6.2785195007539425</v>
      </c>
      <c r="Q184" s="37">
        <f t="shared" ref="Q184:Q231" si="40">RANK(R184,R:R, 1)</f>
        <v>35</v>
      </c>
      <c r="R184" s="26">
        <f>Official!L815</f>
        <v>3.7622942407404913</v>
      </c>
      <c r="S184" s="37">
        <f t="shared" ref="S184:S231" si="41">RANK(T184,T:T, 1)</f>
        <v>21</v>
      </c>
      <c r="T184" s="26">
        <f>Official!L816</f>
        <v>5.1756480306941572</v>
      </c>
      <c r="U184" s="26" t="str">
        <f t="shared" si="33"/>
        <v>Luna Total</v>
      </c>
      <c r="V184" s="26">
        <f t="shared" si="34"/>
        <v>4</v>
      </c>
      <c r="W184" s="26">
        <f t="shared" si="35"/>
        <v>182</v>
      </c>
    </row>
    <row r="185" spans="1:23" ht="15" customHeight="1" x14ac:dyDescent="0.25">
      <c r="A185" s="26" t="str">
        <f>Official!N801</f>
        <v>Martian Cross</v>
      </c>
      <c r="B185" s="29">
        <v>4</v>
      </c>
      <c r="C185" s="28">
        <f>Official!R805</f>
        <v>38.636363636363633</v>
      </c>
      <c r="D185" s="28">
        <f>Official!R806</f>
        <v>36.363636363636367</v>
      </c>
      <c r="E185" s="28">
        <f>Official!R807</f>
        <v>25</v>
      </c>
      <c r="F185" s="28">
        <f>Official!O811</f>
        <v>55.227117709819346</v>
      </c>
      <c r="G185" s="28">
        <f>Official!O812</f>
        <v>45.256258863205538</v>
      </c>
      <c r="H185" s="28">
        <f>Official!O813</f>
        <v>36.317558633039972</v>
      </c>
      <c r="I185" s="37">
        <f t="shared" si="36"/>
        <v>40</v>
      </c>
      <c r="J185" s="28">
        <f>Official!R811</f>
        <v>59.454779538389687</v>
      </c>
      <c r="K185" s="37">
        <f t="shared" si="37"/>
        <v>189</v>
      </c>
      <c r="L185" s="28">
        <f>Official!R812</f>
        <v>45.014570576693096</v>
      </c>
      <c r="M185" s="37">
        <f t="shared" si="38"/>
        <v>115</v>
      </c>
      <c r="N185" s="28">
        <f>Official!R813</f>
        <v>45.530649884917217</v>
      </c>
      <c r="O185" s="37">
        <f t="shared" si="39"/>
        <v>98</v>
      </c>
      <c r="P185" s="26">
        <f>Official!R814</f>
        <v>10.886575248569267</v>
      </c>
      <c r="Q185" s="37">
        <f t="shared" si="40"/>
        <v>114</v>
      </c>
      <c r="R185" s="26">
        <f>Official!R815</f>
        <v>8.1921441975076643</v>
      </c>
      <c r="S185" s="37">
        <f t="shared" si="41"/>
        <v>107</v>
      </c>
      <c r="T185" s="26">
        <f>Official!R816</f>
        <v>9.6340216730999604</v>
      </c>
      <c r="U185" s="26" t="str">
        <f t="shared" si="33"/>
        <v>Martian Cross</v>
      </c>
      <c r="V185" s="26">
        <f t="shared" si="34"/>
        <v>4</v>
      </c>
      <c r="W185" s="26">
        <f t="shared" si="35"/>
        <v>183</v>
      </c>
    </row>
    <row r="186" spans="1:23" ht="15" customHeight="1" x14ac:dyDescent="0.25">
      <c r="A186" s="26" t="str">
        <f>Official!T801</f>
        <v>Mercury</v>
      </c>
      <c r="B186" s="29">
        <v>4</v>
      </c>
      <c r="C186" s="28">
        <f>Official!X805</f>
        <v>32.558139534883722</v>
      </c>
      <c r="D186" s="28">
        <f>Official!X806</f>
        <v>41.279069767441861</v>
      </c>
      <c r="E186" s="28">
        <f>Official!X807</f>
        <v>26.162790697674421</v>
      </c>
      <c r="F186" s="28">
        <f>Official!U811</f>
        <v>45.545148243812925</v>
      </c>
      <c r="G186" s="28">
        <f>Official!U812</f>
        <v>72.422009630801909</v>
      </c>
      <c r="H186" s="28">
        <f>Official!U813</f>
        <v>49.397383832789622</v>
      </c>
      <c r="I186" s="37">
        <f t="shared" si="36"/>
        <v>170</v>
      </c>
      <c r="J186" s="28">
        <f>Official!X811</f>
        <v>48.073882205511651</v>
      </c>
      <c r="K186" s="37">
        <f t="shared" si="37"/>
        <v>17</v>
      </c>
      <c r="L186" s="28">
        <f>Official!X812</f>
        <v>63.438430693494496</v>
      </c>
      <c r="M186" s="37">
        <f t="shared" si="38"/>
        <v>195</v>
      </c>
      <c r="N186" s="28">
        <f>Official!X813</f>
        <v>38.487687100993853</v>
      </c>
      <c r="O186" s="37">
        <f t="shared" si="39"/>
        <v>182</v>
      </c>
      <c r="P186" s="26">
        <f>Official!X814</f>
        <v>16.170271585510864</v>
      </c>
      <c r="Q186" s="37">
        <f t="shared" si="40"/>
        <v>175</v>
      </c>
      <c r="R186" s="26">
        <f>Official!X815</f>
        <v>12.586395384436383</v>
      </c>
      <c r="S186" s="37">
        <f t="shared" si="41"/>
        <v>184</v>
      </c>
      <c r="T186" s="26">
        <f>Official!X816</f>
        <v>14.489565761653134</v>
      </c>
      <c r="U186" s="26" t="str">
        <f t="shared" si="33"/>
        <v>Mercury</v>
      </c>
      <c r="V186" s="26">
        <f t="shared" si="34"/>
        <v>4</v>
      </c>
      <c r="W186" s="26">
        <f t="shared" si="35"/>
        <v>184</v>
      </c>
    </row>
    <row r="187" spans="1:23" ht="15" customHeight="1" x14ac:dyDescent="0.25">
      <c r="A187" s="26" t="str">
        <f>Official!B818</f>
        <v>Namja Iyagi</v>
      </c>
      <c r="B187" s="29">
        <v>4</v>
      </c>
      <c r="C187" s="28">
        <f>Official!F822</f>
        <v>40.522875816993462</v>
      </c>
      <c r="D187" s="28">
        <f>Official!F823</f>
        <v>35.294117647058826</v>
      </c>
      <c r="E187" s="28">
        <f>Official!F824</f>
        <v>24.183006535947712</v>
      </c>
      <c r="F187" s="28">
        <f>Official!C828</f>
        <v>48.425534744276355</v>
      </c>
      <c r="G187" s="28">
        <f>Official!C829</f>
        <v>59.378643605555673</v>
      </c>
      <c r="H187" s="28">
        <f>Official!C830</f>
        <v>37.576884961176269</v>
      </c>
      <c r="I187" s="37">
        <f t="shared" si="36"/>
        <v>76</v>
      </c>
      <c r="J187" s="28">
        <f>Official!F828</f>
        <v>55.424324891550043</v>
      </c>
      <c r="K187" s="37">
        <f t="shared" si="37"/>
        <v>80</v>
      </c>
      <c r="L187" s="28">
        <f>Official!F829</f>
        <v>55.476554430639659</v>
      </c>
      <c r="M187" s="37">
        <f t="shared" si="38"/>
        <v>190</v>
      </c>
      <c r="N187" s="28">
        <f>Official!F830</f>
        <v>39.099120677810298</v>
      </c>
      <c r="O187" s="37">
        <f t="shared" si="39"/>
        <v>103</v>
      </c>
      <c r="P187" s="26">
        <f>Official!F831</f>
        <v>11.062813475544084</v>
      </c>
      <c r="Q187" s="37">
        <f t="shared" si="40"/>
        <v>139</v>
      </c>
      <c r="R187" s="26">
        <f>Official!F832</f>
        <v>9.4404745367431424</v>
      </c>
      <c r="S187" s="37">
        <f t="shared" si="41"/>
        <v>120</v>
      </c>
      <c r="T187" s="26">
        <f>Official!F833</f>
        <v>10.283686145385209</v>
      </c>
      <c r="U187" s="26" t="str">
        <f t="shared" si="33"/>
        <v>Namja Iyagi</v>
      </c>
      <c r="V187" s="26">
        <f t="shared" si="34"/>
        <v>4</v>
      </c>
      <c r="W187" s="26">
        <f t="shared" si="35"/>
        <v>185</v>
      </c>
    </row>
    <row r="188" spans="1:23" ht="15" customHeight="1" x14ac:dyDescent="0.25">
      <c r="A188" s="26" t="str">
        <f>Official!H818</f>
        <v>Nemesis</v>
      </c>
      <c r="B188" s="29">
        <v>4</v>
      </c>
      <c r="C188" s="28">
        <f>Official!L822</f>
        <v>23.563218390804597</v>
      </c>
      <c r="D188" s="28">
        <f>Official!L823</f>
        <v>23.563218390804597</v>
      </c>
      <c r="E188" s="28">
        <f>Official!L824</f>
        <v>52.873563218390807</v>
      </c>
      <c r="F188" s="28">
        <f>Official!I828</f>
        <v>50</v>
      </c>
      <c r="G188" s="28">
        <f>Official!I829</f>
        <v>55.596506301891544</v>
      </c>
      <c r="H188" s="28">
        <f>Official!I830</f>
        <v>47.838908781434355</v>
      </c>
      <c r="I188" s="37">
        <f t="shared" si="36"/>
        <v>125</v>
      </c>
      <c r="J188" s="28">
        <f>Official!L828</f>
        <v>51.080545609282822</v>
      </c>
      <c r="K188" s="37">
        <f t="shared" si="37"/>
        <v>112</v>
      </c>
      <c r="L188" s="28">
        <f>Official!L829</f>
        <v>52.798253150945769</v>
      </c>
      <c r="M188" s="37">
        <f t="shared" si="38"/>
        <v>108</v>
      </c>
      <c r="N188" s="28">
        <f>Official!L830</f>
        <v>46.121201239771409</v>
      </c>
      <c r="O188" s="37">
        <f t="shared" si="39"/>
        <v>8</v>
      </c>
      <c r="P188" s="26">
        <f>Official!L831</f>
        <v>4.2421219950676408</v>
      </c>
      <c r="Q188" s="37">
        <f t="shared" si="40"/>
        <v>28</v>
      </c>
      <c r="R188" s="26">
        <f>Official!L832</f>
        <v>3.4671947834574541</v>
      </c>
      <c r="S188" s="37">
        <f t="shared" si="41"/>
        <v>11</v>
      </c>
      <c r="T188" s="26">
        <f>Official!L833</f>
        <v>3.8740830326330928</v>
      </c>
      <c r="U188" s="26" t="str">
        <f t="shared" si="33"/>
        <v>Nemesis</v>
      </c>
      <c r="V188" s="26">
        <f t="shared" si="34"/>
        <v>4</v>
      </c>
      <c r="W188" s="26">
        <f t="shared" si="35"/>
        <v>186</v>
      </c>
    </row>
    <row r="189" spans="1:23" ht="15" customHeight="1" x14ac:dyDescent="0.25">
      <c r="A189" s="26" t="str">
        <f>Official!N818</f>
        <v>Nostalgia</v>
      </c>
      <c r="B189" s="29">
        <v>4</v>
      </c>
      <c r="C189" s="28">
        <f>Official!R822</f>
        <v>37.360335195530723</v>
      </c>
      <c r="D189" s="28">
        <f>Official!R823</f>
        <v>38.477653631284916</v>
      </c>
      <c r="E189" s="28">
        <f>Official!R824</f>
        <v>24.162011173184357</v>
      </c>
      <c r="F189" s="28">
        <f>Official!O828</f>
        <v>56.346210079670627</v>
      </c>
      <c r="G189" s="28">
        <f>Official!O829</f>
        <v>59.305147818857627</v>
      </c>
      <c r="H189" s="28">
        <f>Official!O830</f>
        <v>42.115212085810526</v>
      </c>
      <c r="I189" s="37">
        <f t="shared" si="36"/>
        <v>56</v>
      </c>
      <c r="J189" s="28">
        <f>Official!R828</f>
        <v>57.11549899693005</v>
      </c>
      <c r="K189" s="37">
        <f t="shared" si="37"/>
        <v>130</v>
      </c>
      <c r="L189" s="28">
        <f>Official!R829</f>
        <v>51.479468869593504</v>
      </c>
      <c r="M189" s="37">
        <f t="shared" si="38"/>
        <v>171</v>
      </c>
      <c r="N189" s="28">
        <f>Official!R830</f>
        <v>41.405032133476453</v>
      </c>
      <c r="O189" s="37">
        <f t="shared" si="39"/>
        <v>76</v>
      </c>
      <c r="P189" s="26">
        <f>Official!R831</f>
        <v>9.721883530413546</v>
      </c>
      <c r="Q189" s="37">
        <f t="shared" si="40"/>
        <v>109</v>
      </c>
      <c r="R189" s="26">
        <f>Official!R832</f>
        <v>7.9590397265619037</v>
      </c>
      <c r="S189" s="37">
        <f t="shared" si="41"/>
        <v>88</v>
      </c>
      <c r="T189" s="26">
        <f>Official!R833</f>
        <v>8.8842932399802272</v>
      </c>
      <c r="U189" s="26" t="str">
        <f t="shared" si="33"/>
        <v>Nostalgia</v>
      </c>
      <c r="V189" s="26">
        <f t="shared" si="34"/>
        <v>4</v>
      </c>
      <c r="W189" s="26">
        <f t="shared" si="35"/>
        <v>187</v>
      </c>
    </row>
    <row r="190" spans="1:23" ht="15" customHeight="1" x14ac:dyDescent="0.25">
      <c r="A190" s="26" t="str">
        <f>Official!T818</f>
        <v>Othello</v>
      </c>
      <c r="B190" s="29">
        <v>4</v>
      </c>
      <c r="C190" s="28">
        <f>Official!X822</f>
        <v>52.14007782101168</v>
      </c>
      <c r="D190" s="28">
        <f>Official!X823</f>
        <v>24.902723735408561</v>
      </c>
      <c r="E190" s="28">
        <f>Official!X824</f>
        <v>22.957198443579767</v>
      </c>
      <c r="F190" s="28">
        <f>Official!U828</f>
        <v>73.338918181148131</v>
      </c>
      <c r="G190" s="28">
        <f>Official!U829</f>
        <v>47.48513504321361</v>
      </c>
      <c r="H190" s="28">
        <f>Official!U830</f>
        <v>37.896257325903612</v>
      </c>
      <c r="I190" s="37">
        <f t="shared" si="36"/>
        <v>2</v>
      </c>
      <c r="J190" s="28">
        <f>Official!X828</f>
        <v>67.721330427622263</v>
      </c>
      <c r="K190" s="37">
        <f t="shared" si="37"/>
        <v>220</v>
      </c>
      <c r="L190" s="28">
        <f>Official!X829</f>
        <v>37.073108431032736</v>
      </c>
      <c r="M190" s="37">
        <f t="shared" si="38"/>
        <v>125</v>
      </c>
      <c r="N190" s="28">
        <f>Official!X830</f>
        <v>45.205561141345001</v>
      </c>
      <c r="O190" s="37">
        <f t="shared" si="39"/>
        <v>195</v>
      </c>
      <c r="P190" s="26">
        <f>Official!X831</f>
        <v>18.675254139340929</v>
      </c>
      <c r="Q190" s="37">
        <f t="shared" si="40"/>
        <v>206</v>
      </c>
      <c r="R190" s="26">
        <f>Official!X832</f>
        <v>15.87666088524581</v>
      </c>
      <c r="S190" s="37">
        <f t="shared" si="41"/>
        <v>202</v>
      </c>
      <c r="T190" s="26">
        <f>Official!X833</f>
        <v>17.332534119886578</v>
      </c>
      <c r="U190" s="26" t="str">
        <f t="shared" si="33"/>
        <v>Othello</v>
      </c>
      <c r="V190" s="26">
        <f t="shared" si="34"/>
        <v>4</v>
      </c>
      <c r="W190" s="26">
        <f t="shared" si="35"/>
        <v>188</v>
      </c>
    </row>
    <row r="191" spans="1:23" ht="15" customHeight="1" x14ac:dyDescent="0.25">
      <c r="A191" s="26" t="str">
        <f>Official!B835</f>
        <v>Parallel Lines II</v>
      </c>
      <c r="B191" s="29">
        <v>4</v>
      </c>
      <c r="C191" s="28">
        <f>Official!F839</f>
        <v>30.82191780821918</v>
      </c>
      <c r="D191" s="28">
        <f>Official!F840</f>
        <v>42.465753424657535</v>
      </c>
      <c r="E191" s="28">
        <f>Official!F841</f>
        <v>26.712328767123289</v>
      </c>
      <c r="F191" s="28">
        <f>Official!C845</f>
        <v>40.866707460459722</v>
      </c>
      <c r="G191" s="28">
        <f>Official!C846</f>
        <v>55.237009382639521</v>
      </c>
      <c r="H191" s="28">
        <f>Official!C847</f>
        <v>46.233944721051543</v>
      </c>
      <c r="I191" s="37">
        <f t="shared" si="36"/>
        <v>180</v>
      </c>
      <c r="J191" s="28">
        <f>Official!F845</f>
        <v>47.316381369704089</v>
      </c>
      <c r="K191" s="37">
        <f t="shared" si="37"/>
        <v>61</v>
      </c>
      <c r="L191" s="28">
        <f>Official!F846</f>
        <v>57.185150961089903</v>
      </c>
      <c r="M191" s="37">
        <f t="shared" si="38"/>
        <v>117</v>
      </c>
      <c r="N191" s="28">
        <f>Official!F847</f>
        <v>45.498467669206008</v>
      </c>
      <c r="O191" s="37">
        <f t="shared" si="39"/>
        <v>43</v>
      </c>
      <c r="P191" s="26">
        <f>Official!F848</f>
        <v>7.9065312321767252</v>
      </c>
      <c r="Q191" s="37">
        <f t="shared" si="40"/>
        <v>72</v>
      </c>
      <c r="R191" s="26">
        <f>Official!F849</f>
        <v>6.2885609089721806</v>
      </c>
      <c r="S191" s="37">
        <f t="shared" si="41"/>
        <v>50</v>
      </c>
      <c r="T191" s="26">
        <f>Official!F850</f>
        <v>7.1435017474358826</v>
      </c>
      <c r="U191" s="26" t="str">
        <f t="shared" si="33"/>
        <v>Parallel Lines II</v>
      </c>
      <c r="V191" s="26">
        <f t="shared" si="34"/>
        <v>4</v>
      </c>
      <c r="W191" s="26">
        <f t="shared" si="35"/>
        <v>189</v>
      </c>
    </row>
    <row r="192" spans="1:23" ht="15" customHeight="1" x14ac:dyDescent="0.25">
      <c r="A192" s="26" t="str">
        <f>Official!H835</f>
        <v>Parallel Lines Total</v>
      </c>
      <c r="B192" s="29">
        <v>4</v>
      </c>
      <c r="C192" s="28">
        <f>Official!L839</f>
        <v>36.090225563909769</v>
      </c>
      <c r="D192" s="28">
        <f>Official!L840</f>
        <v>36.84210526315789</v>
      </c>
      <c r="E192" s="28">
        <f>Official!L841</f>
        <v>27.06766917293233</v>
      </c>
      <c r="F192" s="28">
        <f>Official!I845</f>
        <v>43.508873572464438</v>
      </c>
      <c r="G192" s="28">
        <f>Official!I846</f>
        <v>48.058931806415323</v>
      </c>
      <c r="H192" s="28">
        <f>Official!I847</f>
        <v>44.003548034559891</v>
      </c>
      <c r="I192" s="37">
        <f t="shared" si="36"/>
        <v>147</v>
      </c>
      <c r="J192" s="28">
        <f>Official!L845</f>
        <v>49.752662768952277</v>
      </c>
      <c r="K192" s="37">
        <f t="shared" si="37"/>
        <v>124</v>
      </c>
      <c r="L192" s="28">
        <f>Official!L846</f>
        <v>52.275029116975446</v>
      </c>
      <c r="M192" s="37">
        <f t="shared" si="38"/>
        <v>86</v>
      </c>
      <c r="N192" s="28">
        <f>Official!L847</f>
        <v>47.972308114072284</v>
      </c>
      <c r="O192" s="37">
        <f t="shared" si="39"/>
        <v>26</v>
      </c>
      <c r="P192" s="26">
        <f>Official!L848</f>
        <v>6.3976520772947323</v>
      </c>
      <c r="Q192" s="37">
        <f t="shared" si="40"/>
        <v>12</v>
      </c>
      <c r="R192" s="26">
        <f>Official!L849</f>
        <v>2.1619976379734474</v>
      </c>
      <c r="S192" s="37">
        <f t="shared" si="41"/>
        <v>18</v>
      </c>
      <c r="T192" s="26">
        <f>Official!L850</f>
        <v>4.775153708977145</v>
      </c>
      <c r="U192" s="26" t="str">
        <f t="shared" si="33"/>
        <v>Parallel Lines Total</v>
      </c>
      <c r="V192" s="26">
        <f t="shared" si="34"/>
        <v>4</v>
      </c>
      <c r="W192" s="26">
        <f t="shared" si="35"/>
        <v>190</v>
      </c>
    </row>
    <row r="193" spans="1:23" ht="15" customHeight="1" x14ac:dyDescent="0.25">
      <c r="A193" s="26" t="str">
        <f>Official!N835</f>
        <v>Sin Pioneer Period</v>
      </c>
      <c r="B193" s="29">
        <v>4</v>
      </c>
      <c r="C193" s="28">
        <f>Official!R839</f>
        <v>36.30952380952381</v>
      </c>
      <c r="D193" s="28">
        <f>Official!R840</f>
        <v>41.071428571428569</v>
      </c>
      <c r="E193" s="28">
        <f>Official!R841</f>
        <v>22.61904761904762</v>
      </c>
      <c r="F193" s="28">
        <f>Official!O845</f>
        <v>50.826038541600518</v>
      </c>
      <c r="G193" s="28">
        <f>Official!O846</f>
        <v>66.194262844698997</v>
      </c>
      <c r="H193" s="28">
        <f>Official!O847</f>
        <v>50.218645738518838</v>
      </c>
      <c r="I193" s="37">
        <f t="shared" si="36"/>
        <v>136</v>
      </c>
      <c r="J193" s="28">
        <f>Official!R845</f>
        <v>50.30369640154084</v>
      </c>
      <c r="K193" s="37">
        <f t="shared" si="37"/>
        <v>55</v>
      </c>
      <c r="L193" s="28">
        <f>Official!R846</f>
        <v>57.684112151549243</v>
      </c>
      <c r="M193" s="37">
        <f t="shared" si="38"/>
        <v>164</v>
      </c>
      <c r="N193" s="28">
        <f>Official!R847</f>
        <v>42.012191446909924</v>
      </c>
      <c r="O193" s="37">
        <f t="shared" si="39"/>
        <v>116</v>
      </c>
      <c r="P193" s="26">
        <f>Official!R848</f>
        <v>11.46700254457067</v>
      </c>
      <c r="Q193" s="37">
        <f t="shared" si="40"/>
        <v>107</v>
      </c>
      <c r="R193" s="26">
        <f>Official!R849</f>
        <v>7.8403729676181406</v>
      </c>
      <c r="S193" s="37">
        <f t="shared" si="41"/>
        <v>110</v>
      </c>
      <c r="T193" s="26">
        <f>Official!R850</f>
        <v>9.8225148416418158</v>
      </c>
      <c r="U193" s="26" t="str">
        <f t="shared" si="33"/>
        <v>Sin Pioneer Period</v>
      </c>
      <c r="V193" s="26">
        <f t="shared" si="34"/>
        <v>4</v>
      </c>
      <c r="W193" s="26">
        <f t="shared" si="35"/>
        <v>191</v>
      </c>
    </row>
    <row r="194" spans="1:23" ht="15" customHeight="1" x14ac:dyDescent="0.25">
      <c r="A194" s="26" t="str">
        <f>Official!T835</f>
        <v>Pioneer Period Total</v>
      </c>
      <c r="B194" s="29">
        <v>4</v>
      </c>
      <c r="C194" s="28">
        <f>Official!X839</f>
        <v>37.931034482758619</v>
      </c>
      <c r="D194" s="28">
        <f>Official!X840</f>
        <v>39.655172413793103</v>
      </c>
      <c r="E194" s="28">
        <f>Official!X841</f>
        <v>22.413793103448278</v>
      </c>
      <c r="F194" s="28">
        <f>Official!U845</f>
        <v>57.165657162471483</v>
      </c>
      <c r="G194" s="28">
        <f>Official!U846</f>
        <v>64.948233871280678</v>
      </c>
      <c r="H194" s="28">
        <f>Official!U847</f>
        <v>52.103613276469112</v>
      </c>
      <c r="I194" s="37">
        <f t="shared" si="36"/>
        <v>107</v>
      </c>
      <c r="J194" s="28">
        <f>Official!X845</f>
        <v>52.531021943001186</v>
      </c>
      <c r="K194" s="37">
        <f t="shared" si="37"/>
        <v>104</v>
      </c>
      <c r="L194" s="28">
        <f>Official!X846</f>
        <v>53.891288354404594</v>
      </c>
      <c r="M194" s="37">
        <f t="shared" si="38"/>
        <v>145</v>
      </c>
      <c r="N194" s="28">
        <f>Official!X847</f>
        <v>43.577689702594213</v>
      </c>
      <c r="O194" s="37">
        <f t="shared" si="39"/>
        <v>118</v>
      </c>
      <c r="P194" s="26">
        <f>Official!X848</f>
        <v>11.815699878922089</v>
      </c>
      <c r="Q194" s="37">
        <f t="shared" si="40"/>
        <v>61</v>
      </c>
      <c r="R194" s="26">
        <f>Official!X849</f>
        <v>5.6033144963156722</v>
      </c>
      <c r="S194" s="37">
        <f t="shared" si="41"/>
        <v>97</v>
      </c>
      <c r="T194" s="26">
        <f>Official!X850</f>
        <v>9.2468345116959032</v>
      </c>
      <c r="U194" s="26" t="str">
        <f t="shared" si="33"/>
        <v>Pioneer Period Total</v>
      </c>
      <c r="V194" s="26">
        <f t="shared" si="34"/>
        <v>4</v>
      </c>
      <c r="W194" s="26">
        <f t="shared" si="35"/>
        <v>192</v>
      </c>
    </row>
    <row r="195" spans="1:23" ht="15" customHeight="1" x14ac:dyDescent="0.25">
      <c r="A195" s="26" t="str">
        <f>Official!B852</f>
        <v>Plains to Hill Blizzard</v>
      </c>
      <c r="B195" s="29">
        <v>4</v>
      </c>
      <c r="C195" s="28">
        <f>Official!F856</f>
        <v>34.765625</v>
      </c>
      <c r="D195" s="28">
        <f>Official!F857</f>
        <v>50.78125</v>
      </c>
      <c r="E195" s="28">
        <f>Official!F858</f>
        <v>14.453125</v>
      </c>
      <c r="F195" s="28">
        <f>Official!C862</f>
        <v>38.025295563811326</v>
      </c>
      <c r="G195" s="28">
        <f>Official!C863</f>
        <v>65.764013451230511</v>
      </c>
      <c r="H195" s="28">
        <f>Official!C864</f>
        <v>44.133186562574011</v>
      </c>
      <c r="I195" s="37">
        <f t="shared" si="36"/>
        <v>183</v>
      </c>
      <c r="J195" s="28">
        <f>Official!F862</f>
        <v>46.946054500618658</v>
      </c>
      <c r="K195" s="37">
        <f t="shared" si="37"/>
        <v>16</v>
      </c>
      <c r="L195" s="28">
        <f>Official!F863</f>
        <v>63.869358943709592</v>
      </c>
      <c r="M195" s="37">
        <f t="shared" si="38"/>
        <v>189</v>
      </c>
      <c r="N195" s="28">
        <f>Official!F864</f>
        <v>39.18458655567175</v>
      </c>
      <c r="O195" s="37">
        <f t="shared" si="39"/>
        <v>164</v>
      </c>
      <c r="P195" s="26">
        <f>Official!F865</f>
        <v>14.599951478244975</v>
      </c>
      <c r="Q195" s="37">
        <f t="shared" si="40"/>
        <v>177</v>
      </c>
      <c r="R195" s="26">
        <f>Official!F866</f>
        <v>12.622576373197452</v>
      </c>
      <c r="S195" s="37">
        <f t="shared" si="41"/>
        <v>171</v>
      </c>
      <c r="T195" s="26">
        <f>Official!F867</f>
        <v>13.647124559120689</v>
      </c>
      <c r="U195" s="26" t="str">
        <f t="shared" si="33"/>
        <v>Plains to Hill Blizzard</v>
      </c>
      <c r="V195" s="26">
        <f t="shared" si="34"/>
        <v>4</v>
      </c>
      <c r="W195" s="26">
        <f t="shared" si="35"/>
        <v>193</v>
      </c>
    </row>
    <row r="196" spans="1:23" ht="15" customHeight="1" x14ac:dyDescent="0.25">
      <c r="A196" s="26" t="str">
        <f>Official!H852</f>
        <v>Plains to Hill</v>
      </c>
      <c r="B196" s="29">
        <v>4</v>
      </c>
      <c r="C196" s="28">
        <f>Official!L856</f>
        <v>32.487309644670049</v>
      </c>
      <c r="D196" s="28">
        <f>Official!L857</f>
        <v>43.147208121827411</v>
      </c>
      <c r="E196" s="28">
        <f>Official!L858</f>
        <v>24.36548223350254</v>
      </c>
      <c r="F196" s="28">
        <f>Official!I862</f>
        <v>54.518521436638572</v>
      </c>
      <c r="G196" s="28">
        <f>Official!I863</f>
        <v>60.563088962755636</v>
      </c>
      <c r="H196" s="28">
        <f>Official!I864</f>
        <v>59.783880748039458</v>
      </c>
      <c r="I196" s="37">
        <f t="shared" si="36"/>
        <v>179</v>
      </c>
      <c r="J196" s="28">
        <f>Official!L862</f>
        <v>47.367320344299557</v>
      </c>
      <c r="K196" s="37">
        <f t="shared" si="37"/>
        <v>110</v>
      </c>
      <c r="L196" s="28">
        <f>Official!L863</f>
        <v>53.022283763058532</v>
      </c>
      <c r="M196" s="37">
        <f t="shared" si="38"/>
        <v>62</v>
      </c>
      <c r="N196" s="28">
        <f>Official!L864</f>
        <v>49.610395892641911</v>
      </c>
      <c r="O196" s="37">
        <f t="shared" si="39"/>
        <v>96</v>
      </c>
      <c r="P196" s="26">
        <f>Official!L865</f>
        <v>10.670524984749097</v>
      </c>
      <c r="Q196" s="37">
        <f t="shared" si="40"/>
        <v>23</v>
      </c>
      <c r="R196" s="26">
        <f>Official!L866</f>
        <v>2.847542157234598</v>
      </c>
      <c r="S196" s="37">
        <f t="shared" si="41"/>
        <v>64</v>
      </c>
      <c r="T196" s="26">
        <f>Official!L867</f>
        <v>7.8092445149125336</v>
      </c>
      <c r="U196" s="26" t="str">
        <f t="shared" si="33"/>
        <v>Plains to Hill</v>
      </c>
      <c r="V196" s="26">
        <f t="shared" si="34"/>
        <v>4</v>
      </c>
      <c r="W196" s="26">
        <f t="shared" si="35"/>
        <v>194</v>
      </c>
    </row>
    <row r="197" spans="1:23" ht="15" customHeight="1" x14ac:dyDescent="0.25">
      <c r="A197" s="26" t="str">
        <f>Official!N852</f>
        <v>Plains to Hill Desert</v>
      </c>
      <c r="B197" s="29">
        <v>4</v>
      </c>
      <c r="C197" s="28">
        <f>Official!R856</f>
        <v>33.921568627450981</v>
      </c>
      <c r="D197" s="28">
        <f>Official!R857</f>
        <v>42.156862745098039</v>
      </c>
      <c r="E197" s="28">
        <f>Official!R858</f>
        <v>23.921568627450981</v>
      </c>
      <c r="F197" s="28">
        <f>Official!O862</f>
        <v>58.021125215414372</v>
      </c>
      <c r="G197" s="28">
        <f>Official!O863</f>
        <v>51.921415519307807</v>
      </c>
      <c r="H197" s="28">
        <f>Official!O864</f>
        <v>39.755614381424863</v>
      </c>
      <c r="I197" s="37">
        <f t="shared" si="36"/>
        <v>42</v>
      </c>
      <c r="J197" s="28">
        <f>Official!R862</f>
        <v>59.132755416994755</v>
      </c>
      <c r="K197" s="37">
        <f t="shared" si="37"/>
        <v>173</v>
      </c>
      <c r="L197" s="28">
        <f>Official!R863</f>
        <v>46.950145151946714</v>
      </c>
      <c r="M197" s="37">
        <f t="shared" si="38"/>
        <v>142</v>
      </c>
      <c r="N197" s="28">
        <f>Official!R864</f>
        <v>43.917099431058531</v>
      </c>
      <c r="O197" s="37">
        <f t="shared" si="39"/>
        <v>72</v>
      </c>
      <c r="P197" s="26">
        <f>Official!R865</f>
        <v>9.2999388175746152</v>
      </c>
      <c r="Q197" s="37">
        <f t="shared" si="40"/>
        <v>113</v>
      </c>
      <c r="R197" s="26">
        <f>Official!R866</f>
        <v>8.0532762101044817</v>
      </c>
      <c r="S197" s="37">
        <f t="shared" si="41"/>
        <v>83</v>
      </c>
      <c r="T197" s="26">
        <f>Official!R867</f>
        <v>8.6989688965665906</v>
      </c>
      <c r="U197" s="26" t="str">
        <f t="shared" si="33"/>
        <v>Plains to Hill Desert</v>
      </c>
      <c r="V197" s="26">
        <f t="shared" si="34"/>
        <v>4</v>
      </c>
      <c r="W197" s="26">
        <f t="shared" si="35"/>
        <v>195</v>
      </c>
    </row>
    <row r="198" spans="1:23" ht="15" customHeight="1" x14ac:dyDescent="0.25">
      <c r="A198" s="26" t="str">
        <f>Official!T852</f>
        <v>Plains to Hill Total</v>
      </c>
      <c r="B198" s="29">
        <v>4</v>
      </c>
      <c r="C198" s="28">
        <f>Official!X856</f>
        <v>33.620689655172413</v>
      </c>
      <c r="D198" s="28">
        <f>Official!X857</f>
        <v>44.396551724137936</v>
      </c>
      <c r="E198" s="28">
        <f>Official!X858</f>
        <v>21.982758620689655</v>
      </c>
      <c r="F198" s="28">
        <f>Official!U862</f>
        <v>52.294351191670657</v>
      </c>
      <c r="G198" s="28">
        <f>Official!U863</f>
        <v>57.841452559080309</v>
      </c>
      <c r="H198" s="28">
        <f>Official!U864</f>
        <v>48.049145741690751</v>
      </c>
      <c r="I198" s="37">
        <f t="shared" si="36"/>
        <v>110</v>
      </c>
      <c r="J198" s="28">
        <f>Official!X862</f>
        <v>52.122602724989953</v>
      </c>
      <c r="K198" s="37">
        <f t="shared" si="37"/>
        <v>113</v>
      </c>
      <c r="L198" s="28">
        <f>Official!X863</f>
        <v>52.773550683704826</v>
      </c>
      <c r="M198" s="37">
        <f t="shared" si="38"/>
        <v>128</v>
      </c>
      <c r="N198" s="28">
        <f>Official!X864</f>
        <v>45.103846591305221</v>
      </c>
      <c r="O198" s="37">
        <f t="shared" si="39"/>
        <v>18</v>
      </c>
      <c r="P198" s="26">
        <f>Official!X865</f>
        <v>5.9396236397683913</v>
      </c>
      <c r="Q198" s="37">
        <f t="shared" si="40"/>
        <v>40</v>
      </c>
      <c r="R198" s="26">
        <f>Official!X866</f>
        <v>4.2526664532201313</v>
      </c>
      <c r="S198" s="37">
        <f t="shared" si="41"/>
        <v>20</v>
      </c>
      <c r="T198" s="26">
        <f>Official!X867</f>
        <v>5.1654767904056742</v>
      </c>
      <c r="U198" s="26" t="str">
        <f t="shared" si="33"/>
        <v>Plains to Hill Total</v>
      </c>
      <c r="V198" s="26">
        <f t="shared" si="34"/>
        <v>4</v>
      </c>
      <c r="W198" s="26">
        <f t="shared" si="35"/>
        <v>196</v>
      </c>
    </row>
    <row r="199" spans="1:23" ht="15" customHeight="1" x14ac:dyDescent="0.25">
      <c r="A199" s="26" t="str">
        <f>Official!B869</f>
        <v>Python</v>
      </c>
      <c r="B199" s="29">
        <v>4</v>
      </c>
      <c r="C199" s="28">
        <f>Official!F873</f>
        <v>37.895256916996047</v>
      </c>
      <c r="D199" s="28">
        <f>Official!F874</f>
        <v>35.42490118577075</v>
      </c>
      <c r="E199" s="28">
        <f>Official!F875</f>
        <v>26.679841897233203</v>
      </c>
      <c r="F199" s="28">
        <f>Official!C879</f>
        <v>55.85663924707945</v>
      </c>
      <c r="G199" s="28">
        <f>Official!C880</f>
        <v>57.197556172310065</v>
      </c>
      <c r="H199" s="28">
        <f>Official!C881</f>
        <v>41.674371721680316</v>
      </c>
      <c r="I199" s="37">
        <f t="shared" si="36"/>
        <v>57</v>
      </c>
      <c r="J199" s="28">
        <f>Official!F879</f>
        <v>57.09113376269957</v>
      </c>
      <c r="K199" s="37">
        <f t="shared" si="37"/>
        <v>138</v>
      </c>
      <c r="L199" s="28">
        <f>Official!F880</f>
        <v>50.670458462615308</v>
      </c>
      <c r="M199" s="37">
        <f t="shared" si="38"/>
        <v>161</v>
      </c>
      <c r="N199" s="28">
        <f>Official!F881</f>
        <v>42.238407774685129</v>
      </c>
      <c r="O199" s="37">
        <f t="shared" si="39"/>
        <v>59</v>
      </c>
      <c r="P199" s="26">
        <f>Official!F882</f>
        <v>8.8153594468049459</v>
      </c>
      <c r="Q199" s="37">
        <f t="shared" si="40"/>
        <v>101</v>
      </c>
      <c r="R199" s="26">
        <f>Official!F883</f>
        <v>7.4490269989663247</v>
      </c>
      <c r="S199" s="37">
        <f t="shared" si="41"/>
        <v>72</v>
      </c>
      <c r="T199" s="26">
        <f>Official!F884</f>
        <v>8.160838357904856</v>
      </c>
      <c r="U199" s="26" t="str">
        <f t="shared" si="33"/>
        <v>Python</v>
      </c>
      <c r="V199" s="26">
        <f t="shared" si="34"/>
        <v>4</v>
      </c>
      <c r="W199" s="26">
        <f t="shared" si="35"/>
        <v>197</v>
      </c>
    </row>
    <row r="200" spans="1:23" ht="15" customHeight="1" x14ac:dyDescent="0.25">
      <c r="A200" s="26" t="str">
        <f>Official!H869</f>
        <v>R-Point</v>
      </c>
      <c r="B200" s="29">
        <v>4</v>
      </c>
      <c r="C200" s="28">
        <f>Official!L873</f>
        <v>39.932885906040269</v>
      </c>
      <c r="D200" s="28">
        <f>Official!L874</f>
        <v>34.563758389261743</v>
      </c>
      <c r="E200" s="28">
        <f>Official!L875</f>
        <v>25.503355704697988</v>
      </c>
      <c r="F200" s="28">
        <f>Official!I879</f>
        <v>63.253591216342834</v>
      </c>
      <c r="G200" s="28">
        <f>Official!I880</f>
        <v>55.196188464959022</v>
      </c>
      <c r="H200" s="28">
        <f>Official!I881</f>
        <v>45.763382297708056</v>
      </c>
      <c r="I200" s="37">
        <f t="shared" si="36"/>
        <v>45</v>
      </c>
      <c r="J200" s="28">
        <f>Official!L879</f>
        <v>58.745104459317389</v>
      </c>
      <c r="K200" s="37">
        <f t="shared" si="37"/>
        <v>182</v>
      </c>
      <c r="L200" s="28">
        <f>Official!L880</f>
        <v>45.971298624308091</v>
      </c>
      <c r="M200" s="37">
        <f t="shared" si="38"/>
        <v>122</v>
      </c>
      <c r="N200" s="28">
        <f>Official!L881</f>
        <v>45.28359691637452</v>
      </c>
      <c r="O200" s="37">
        <f t="shared" si="39"/>
        <v>89</v>
      </c>
      <c r="P200" s="26">
        <f>Official!L882</f>
        <v>10.502546935116895</v>
      </c>
      <c r="Q200" s="37">
        <f t="shared" si="40"/>
        <v>102</v>
      </c>
      <c r="R200" s="26">
        <f>Official!L883</f>
        <v>7.5812843511540544</v>
      </c>
      <c r="S200" s="37">
        <f t="shared" si="41"/>
        <v>93</v>
      </c>
      <c r="T200" s="26">
        <f>Official!L884</f>
        <v>9.1591310869914579</v>
      </c>
      <c r="U200" s="26" t="str">
        <f t="shared" si="33"/>
        <v>R-Point</v>
      </c>
      <c r="V200" s="26">
        <f t="shared" si="34"/>
        <v>4</v>
      </c>
      <c r="W200" s="26">
        <f t="shared" si="35"/>
        <v>198</v>
      </c>
    </row>
    <row r="201" spans="1:23" ht="15" customHeight="1" x14ac:dyDescent="0.25">
      <c r="A201" s="26" t="str">
        <f>Official!N869</f>
        <v>New Remote Outpost</v>
      </c>
      <c r="B201" s="29">
        <v>4</v>
      </c>
      <c r="C201" s="28">
        <f>Official!R873</f>
        <v>33.544303797468359</v>
      </c>
      <c r="D201" s="28">
        <f>Official!R874</f>
        <v>39.87341772151899</v>
      </c>
      <c r="E201" s="28">
        <f>Official!R875</f>
        <v>26.582278481012654</v>
      </c>
      <c r="F201" s="28">
        <f>Official!O879</f>
        <v>63.169769360260283</v>
      </c>
      <c r="G201" s="28">
        <f>Official!O880</f>
        <v>56.433833792485224</v>
      </c>
      <c r="H201" s="28">
        <f>Official!O881</f>
        <v>56.049198518818656</v>
      </c>
      <c r="I201" s="37">
        <f t="shared" si="36"/>
        <v>94</v>
      </c>
      <c r="J201" s="28">
        <f>Official!R879</f>
        <v>53.560285420720817</v>
      </c>
      <c r="K201" s="37">
        <f t="shared" si="37"/>
        <v>177</v>
      </c>
      <c r="L201" s="28">
        <f>Official!R880</f>
        <v>46.632032216112471</v>
      </c>
      <c r="M201" s="37">
        <f t="shared" si="38"/>
        <v>61</v>
      </c>
      <c r="N201" s="28">
        <f>Official!R881</f>
        <v>49.80768236316672</v>
      </c>
      <c r="O201" s="37">
        <f t="shared" si="39"/>
        <v>109</v>
      </c>
      <c r="P201" s="26">
        <f>Official!R882</f>
        <v>11.2122666083146</v>
      </c>
      <c r="Q201" s="37">
        <f t="shared" si="40"/>
        <v>29</v>
      </c>
      <c r="R201" s="26">
        <f>Official!R883</f>
        <v>3.4681281221819513</v>
      </c>
      <c r="S201" s="37">
        <f t="shared" si="41"/>
        <v>75</v>
      </c>
      <c r="T201" s="26">
        <f>Official!R884</f>
        <v>8.298880501844689</v>
      </c>
      <c r="U201" s="26" t="str">
        <f t="shared" si="33"/>
        <v>New Remote Outpost</v>
      </c>
      <c r="V201" s="26">
        <f t="shared" si="34"/>
        <v>4</v>
      </c>
      <c r="W201" s="26">
        <f t="shared" si="35"/>
        <v>199</v>
      </c>
    </row>
    <row r="202" spans="1:23" ht="15" customHeight="1" x14ac:dyDescent="0.25">
      <c r="A202" s="26" t="str">
        <f>Official!T869</f>
        <v>Remote Outpost Total</v>
      </c>
      <c r="B202" s="29">
        <v>4</v>
      </c>
      <c r="C202" s="28">
        <f>Official!X873</f>
        <v>32.627118644067799</v>
      </c>
      <c r="D202" s="28">
        <f>Official!X874</f>
        <v>41.101694915254242</v>
      </c>
      <c r="E202" s="28">
        <f>Official!X875</f>
        <v>26.271186440677969</v>
      </c>
      <c r="F202" s="28">
        <f>Official!U879</f>
        <v>55.008846725126851</v>
      </c>
      <c r="G202" s="28">
        <f>Official!U880</f>
        <v>51.190304249480171</v>
      </c>
      <c r="H202" s="28">
        <f>Official!U881</f>
        <v>48.826563190356424</v>
      </c>
      <c r="I202" s="37">
        <f t="shared" si="36"/>
        <v>98</v>
      </c>
      <c r="J202" s="28">
        <f>Official!X879</f>
        <v>53.09114176738521</v>
      </c>
      <c r="K202" s="37">
        <f t="shared" si="37"/>
        <v>161</v>
      </c>
      <c r="L202" s="28">
        <f>Official!X880</f>
        <v>48.09072876217666</v>
      </c>
      <c r="M202" s="37">
        <f t="shared" si="38"/>
        <v>74</v>
      </c>
      <c r="N202" s="28">
        <f>Official!X881</f>
        <v>48.818129470438123</v>
      </c>
      <c r="O202" s="37">
        <f t="shared" si="39"/>
        <v>6</v>
      </c>
      <c r="P202" s="26">
        <f>Official!X882</f>
        <v>3.7337865276667213</v>
      </c>
      <c r="Q202" s="37">
        <f t="shared" si="40"/>
        <v>18</v>
      </c>
      <c r="R202" s="26">
        <f>Official!X883</f>
        <v>2.7016006398336989</v>
      </c>
      <c r="S202" s="37">
        <f t="shared" si="41"/>
        <v>7</v>
      </c>
      <c r="T202" s="26">
        <f>Official!X884</f>
        <v>3.2588194067280996</v>
      </c>
      <c r="U202" s="26" t="str">
        <f t="shared" si="33"/>
        <v>Remote Outpost Total</v>
      </c>
      <c r="V202" s="26">
        <f t="shared" si="34"/>
        <v>4</v>
      </c>
      <c r="W202" s="26">
        <f t="shared" si="35"/>
        <v>200</v>
      </c>
    </row>
    <row r="203" spans="1:23" ht="15" customHeight="1" x14ac:dyDescent="0.25">
      <c r="A203" s="26" t="str">
        <f>Official!B886</f>
        <v>Requiem</v>
      </c>
      <c r="B203" s="29">
        <v>4</v>
      </c>
      <c r="C203" s="28">
        <f>Official!F890</f>
        <v>38.375350140056028</v>
      </c>
      <c r="D203" s="28">
        <f>Official!F891</f>
        <v>36.694677871148457</v>
      </c>
      <c r="E203" s="28">
        <f>Official!F892</f>
        <v>24.929971988795518</v>
      </c>
      <c r="F203" s="28">
        <f>Official!C896</f>
        <v>56.930758168777331</v>
      </c>
      <c r="G203" s="28">
        <f>Official!C897</f>
        <v>61.877346683137887</v>
      </c>
      <c r="H203" s="28">
        <f>Official!C898</f>
        <v>53.042310644593975</v>
      </c>
      <c r="I203" s="37">
        <f t="shared" si="36"/>
        <v>112</v>
      </c>
      <c r="J203" s="28">
        <f>Official!F896</f>
        <v>51.944223762091681</v>
      </c>
      <c r="K203" s="37">
        <f t="shared" si="37"/>
        <v>119</v>
      </c>
      <c r="L203" s="28">
        <f>Official!F897</f>
        <v>52.473294257180278</v>
      </c>
      <c r="M203" s="37">
        <f t="shared" si="38"/>
        <v>114</v>
      </c>
      <c r="N203" s="28">
        <f>Official!F898</f>
        <v>45.582481980728048</v>
      </c>
      <c r="O203" s="37">
        <f t="shared" si="39"/>
        <v>80</v>
      </c>
      <c r="P203" s="26">
        <f>Official!F899</f>
        <v>9.9589765308421647</v>
      </c>
      <c r="Q203" s="37">
        <f t="shared" si="40"/>
        <v>37</v>
      </c>
      <c r="R203" s="26">
        <f>Official!F900</f>
        <v>3.834817855535988</v>
      </c>
      <c r="S203" s="37">
        <f t="shared" si="41"/>
        <v>58</v>
      </c>
      <c r="T203" s="26">
        <f>Official!F901</f>
        <v>7.5460930794353001</v>
      </c>
      <c r="U203" s="26" t="str">
        <f t="shared" si="33"/>
        <v>Requiem</v>
      </c>
      <c r="V203" s="26">
        <f t="shared" si="34"/>
        <v>4</v>
      </c>
      <c r="W203" s="26">
        <f t="shared" si="35"/>
        <v>201</v>
      </c>
    </row>
    <row r="204" spans="1:23" ht="15" customHeight="1" x14ac:dyDescent="0.25">
      <c r="A204" s="26" t="str">
        <f>Official!H886</f>
        <v>Neo Requiem</v>
      </c>
      <c r="B204" s="29">
        <v>4</v>
      </c>
      <c r="C204" s="28">
        <f>Official!L890</f>
        <v>28.443649373881929</v>
      </c>
      <c r="D204" s="28">
        <f>Official!L891</f>
        <v>38.640429338103758</v>
      </c>
      <c r="E204" s="28">
        <f>Official!L892</f>
        <v>32.91592128801431</v>
      </c>
      <c r="F204" s="28">
        <f>Official!I896</f>
        <v>48.294342687389367</v>
      </c>
      <c r="G204" s="28">
        <f>Official!I897</f>
        <v>53.949621856629804</v>
      </c>
      <c r="H204" s="28">
        <f>Official!I898</f>
        <v>65.129874163832298</v>
      </c>
      <c r="I204" s="37">
        <f t="shared" si="36"/>
        <v>211</v>
      </c>
      <c r="J204" s="28">
        <f>Official!L896</f>
        <v>41.582234261778538</v>
      </c>
      <c r="K204" s="37">
        <f t="shared" si="37"/>
        <v>111</v>
      </c>
      <c r="L204" s="28">
        <f>Official!L897</f>
        <v>52.827639584620215</v>
      </c>
      <c r="M204" s="37">
        <f t="shared" si="38"/>
        <v>27</v>
      </c>
      <c r="N204" s="28">
        <f>Official!L898</f>
        <v>55.590126153601247</v>
      </c>
      <c r="O204" s="37">
        <f t="shared" si="39"/>
        <v>107</v>
      </c>
      <c r="P204" s="26">
        <f>Official!L899</f>
        <v>11.122541793399341</v>
      </c>
      <c r="Q204" s="37">
        <f t="shared" si="40"/>
        <v>100</v>
      </c>
      <c r="R204" s="26">
        <f>Official!L900</f>
        <v>7.4196979742191314</v>
      </c>
      <c r="S204" s="37">
        <f t="shared" si="41"/>
        <v>104</v>
      </c>
      <c r="T204" s="26">
        <f>Official!L901</f>
        <v>9.4541751087693129</v>
      </c>
      <c r="U204" s="26" t="str">
        <f t="shared" si="33"/>
        <v>Neo Requiem</v>
      </c>
      <c r="V204" s="26">
        <f t="shared" si="34"/>
        <v>4</v>
      </c>
      <c r="W204" s="26">
        <f t="shared" si="35"/>
        <v>202</v>
      </c>
    </row>
    <row r="205" spans="1:23" ht="15" customHeight="1" x14ac:dyDescent="0.25">
      <c r="A205" s="26" t="str">
        <f>Official!N886</f>
        <v>Requiem Total</v>
      </c>
      <c r="B205" s="29">
        <v>4</v>
      </c>
      <c r="C205" s="28">
        <f>Official!R890</f>
        <v>32.314410480349345</v>
      </c>
      <c r="D205" s="28">
        <f>Official!R891</f>
        <v>37.882096069869</v>
      </c>
      <c r="E205" s="28">
        <f>Official!R892</f>
        <v>29.803493449781659</v>
      </c>
      <c r="F205" s="28">
        <f>Official!O896</f>
        <v>52.145891473866627</v>
      </c>
      <c r="G205" s="28">
        <f>Official!O897</f>
        <v>56.660025720584109</v>
      </c>
      <c r="H205" s="28">
        <f>Official!O898</f>
        <v>60.783273212550959</v>
      </c>
      <c r="I205" s="37">
        <f t="shared" si="36"/>
        <v>191</v>
      </c>
      <c r="J205" s="28">
        <f>Official!R896</f>
        <v>45.681309130657837</v>
      </c>
      <c r="K205" s="37">
        <f t="shared" si="37"/>
        <v>125</v>
      </c>
      <c r="L205" s="28">
        <f>Official!R897</f>
        <v>52.257067123358738</v>
      </c>
      <c r="M205" s="37">
        <f t="shared" si="38"/>
        <v>46</v>
      </c>
      <c r="N205" s="28">
        <f>Official!R898</f>
        <v>52.061623745983425</v>
      </c>
      <c r="O205" s="37">
        <f t="shared" si="39"/>
        <v>63</v>
      </c>
      <c r="P205" s="26">
        <f>Official!R899</f>
        <v>9.0895482284042703</v>
      </c>
      <c r="Q205" s="37">
        <f t="shared" si="40"/>
        <v>34</v>
      </c>
      <c r="R205" s="26">
        <f>Official!R900</f>
        <v>3.7413724282867769</v>
      </c>
      <c r="S205" s="37">
        <f t="shared" si="41"/>
        <v>47</v>
      </c>
      <c r="T205" s="26">
        <f>Official!R901</f>
        <v>6.9504587849879274</v>
      </c>
      <c r="U205" s="26" t="str">
        <f t="shared" si="33"/>
        <v>Requiem Total</v>
      </c>
      <c r="V205" s="26">
        <f t="shared" si="34"/>
        <v>4</v>
      </c>
      <c r="W205" s="26">
        <f t="shared" si="35"/>
        <v>203</v>
      </c>
    </row>
    <row r="206" spans="1:23" ht="15" customHeight="1" x14ac:dyDescent="0.25">
      <c r="A206" s="26" t="str">
        <f>Official!T886</f>
        <v>Return of the King</v>
      </c>
      <c r="B206" s="29">
        <v>4</v>
      </c>
      <c r="C206" s="28">
        <f>Official!X890</f>
        <v>35.57692307692308</v>
      </c>
      <c r="D206" s="28">
        <f>Official!X891</f>
        <v>33.653846153846153</v>
      </c>
      <c r="E206" s="28">
        <f>Official!X892</f>
        <v>30.76923076923077</v>
      </c>
      <c r="F206" s="28">
        <f>Official!U896</f>
        <v>49.788151518707622</v>
      </c>
      <c r="G206" s="28">
        <f>Official!U897</f>
        <v>63.389529197802005</v>
      </c>
      <c r="H206" s="28">
        <f>Official!U898</f>
        <v>41.849791270525813</v>
      </c>
      <c r="I206" s="37">
        <f t="shared" si="36"/>
        <v>91</v>
      </c>
      <c r="J206" s="28">
        <f>Official!X896</f>
        <v>53.969180124090904</v>
      </c>
      <c r="K206" s="37">
        <f t="shared" si="37"/>
        <v>65</v>
      </c>
      <c r="L206" s="28">
        <f>Official!X897</f>
        <v>56.800688839547192</v>
      </c>
      <c r="M206" s="37">
        <f t="shared" si="38"/>
        <v>188</v>
      </c>
      <c r="N206" s="28">
        <f>Official!X898</f>
        <v>39.230131036361904</v>
      </c>
      <c r="O206" s="37">
        <f t="shared" si="39"/>
        <v>105</v>
      </c>
      <c r="P206" s="26">
        <f>Official!X899</f>
        <v>11.084905823953029</v>
      </c>
      <c r="Q206" s="37">
        <f t="shared" si="40"/>
        <v>138</v>
      </c>
      <c r="R206" s="26">
        <f>Official!X900</f>
        <v>9.4338178126290728</v>
      </c>
      <c r="S206" s="37">
        <f t="shared" si="41"/>
        <v>122</v>
      </c>
      <c r="T206" s="26">
        <f>Official!X901</f>
        <v>10.292522908592076</v>
      </c>
      <c r="U206" s="26" t="str">
        <f t="shared" si="33"/>
        <v>Return of the King</v>
      </c>
      <c r="V206" s="26">
        <f t="shared" si="34"/>
        <v>4</v>
      </c>
      <c r="W206" s="26">
        <f t="shared" si="35"/>
        <v>204</v>
      </c>
    </row>
    <row r="207" spans="1:23" ht="15" customHeight="1" x14ac:dyDescent="0.25">
      <c r="A207" s="26" t="str">
        <f>Official!B903</f>
        <v>Reverse Temple</v>
      </c>
      <c r="B207" s="29">
        <v>4</v>
      </c>
      <c r="C207" s="28">
        <f>Official!F907</f>
        <v>38.789237668161434</v>
      </c>
      <c r="D207" s="28">
        <f>Official!F908</f>
        <v>37.219730941704036</v>
      </c>
      <c r="E207" s="28">
        <f>Official!F909</f>
        <v>23.99103139013453</v>
      </c>
      <c r="F207" s="28">
        <f>Official!C913</f>
        <v>61.396061562347498</v>
      </c>
      <c r="G207" s="28">
        <f>Official!C914</f>
        <v>57.540922551867716</v>
      </c>
      <c r="H207" s="28">
        <f>Official!C915</f>
        <v>47.920641630860501</v>
      </c>
      <c r="I207" s="37">
        <f t="shared" si="36"/>
        <v>61</v>
      </c>
      <c r="J207" s="28">
        <f>Official!F913</f>
        <v>56.737709965743498</v>
      </c>
      <c r="K207" s="37">
        <f t="shared" si="37"/>
        <v>162</v>
      </c>
      <c r="L207" s="28">
        <f>Official!F914</f>
        <v>48.072430494760113</v>
      </c>
      <c r="M207" s="37">
        <f t="shared" si="38"/>
        <v>127</v>
      </c>
      <c r="N207" s="28">
        <f>Official!F915</f>
        <v>45.189859539496396</v>
      </c>
      <c r="O207" s="37">
        <f t="shared" si="39"/>
        <v>77</v>
      </c>
      <c r="P207" s="26">
        <f>Official!F916</f>
        <v>9.7739312278476689</v>
      </c>
      <c r="Q207" s="37">
        <f t="shared" si="40"/>
        <v>67</v>
      </c>
      <c r="R207" s="26">
        <f>Official!F917</f>
        <v>6.0103956204971984</v>
      </c>
      <c r="S207" s="37">
        <f t="shared" si="41"/>
        <v>71</v>
      </c>
      <c r="T207" s="26">
        <f>Official!F918</f>
        <v>8.113402096580316</v>
      </c>
      <c r="U207" s="26" t="str">
        <f t="shared" si="33"/>
        <v>Reverse Temple</v>
      </c>
      <c r="V207" s="26">
        <f t="shared" si="34"/>
        <v>4</v>
      </c>
      <c r="W207" s="26">
        <f t="shared" si="35"/>
        <v>205</v>
      </c>
    </row>
    <row r="208" spans="1:23" ht="15" customHeight="1" x14ac:dyDescent="0.25">
      <c r="A208" s="26" t="str">
        <f>Official!H903</f>
        <v>Rivalry</v>
      </c>
      <c r="B208" s="29">
        <v>4</v>
      </c>
      <c r="C208" s="28">
        <f>Official!L907</f>
        <v>31.274131274131271</v>
      </c>
      <c r="D208" s="28">
        <f>Official!L908</f>
        <v>42.953667953667953</v>
      </c>
      <c r="E208" s="28">
        <f>Official!L909</f>
        <v>25.772200772200769</v>
      </c>
      <c r="F208" s="28">
        <f>Official!I913</f>
        <v>53.878099739596237</v>
      </c>
      <c r="G208" s="28">
        <f>Official!I914</f>
        <v>55.194949482167686</v>
      </c>
      <c r="H208" s="28">
        <f>Official!I915</f>
        <v>48.686096862696104</v>
      </c>
      <c r="I208" s="37">
        <f t="shared" si="36"/>
        <v>106</v>
      </c>
      <c r="J208" s="28">
        <f>Official!L913</f>
        <v>52.596001438450067</v>
      </c>
      <c r="K208" s="37">
        <f t="shared" si="37"/>
        <v>139</v>
      </c>
      <c r="L208" s="28">
        <f>Official!L914</f>
        <v>50.658424871285725</v>
      </c>
      <c r="M208" s="37">
        <f t="shared" si="38"/>
        <v>96</v>
      </c>
      <c r="N208" s="28">
        <f>Official!L915</f>
        <v>46.745573690264209</v>
      </c>
      <c r="O208" s="37">
        <f t="shared" si="39"/>
        <v>9</v>
      </c>
      <c r="P208" s="26">
        <f>Official!L916</f>
        <v>4.6772587680578317</v>
      </c>
      <c r="Q208" s="37">
        <f t="shared" si="40"/>
        <v>24</v>
      </c>
      <c r="R208" s="26">
        <f>Official!L917</f>
        <v>2.9802715803314772</v>
      </c>
      <c r="S208" s="37">
        <f t="shared" si="41"/>
        <v>12</v>
      </c>
      <c r="T208" s="26">
        <f>Official!L918</f>
        <v>3.9216557903457914</v>
      </c>
      <c r="U208" s="26" t="str">
        <f t="shared" si="33"/>
        <v>Rivalry</v>
      </c>
      <c r="V208" s="26">
        <f t="shared" si="34"/>
        <v>4</v>
      </c>
      <c r="W208" s="26">
        <f t="shared" si="35"/>
        <v>206</v>
      </c>
    </row>
    <row r="209" spans="1:23" ht="15" customHeight="1" x14ac:dyDescent="0.25">
      <c r="A209" s="26" t="str">
        <f>Official!N903</f>
        <v>River of Flames</v>
      </c>
      <c r="B209" s="29">
        <v>4</v>
      </c>
      <c r="C209" s="28">
        <f>Official!R907</f>
        <v>37.401574803149607</v>
      </c>
      <c r="D209" s="28">
        <f>Official!R908</f>
        <v>42.913385826771652</v>
      </c>
      <c r="E209" s="28">
        <f>Official!R909</f>
        <v>19.685039370078741</v>
      </c>
      <c r="F209" s="28">
        <f>Official!O913</f>
        <v>55.283145871823855</v>
      </c>
      <c r="G209" s="28">
        <f>Official!O914</f>
        <v>77.371880745984669</v>
      </c>
      <c r="H209" s="28">
        <f>Official!O915</f>
        <v>43.909117782918827</v>
      </c>
      <c r="I209" s="37">
        <f t="shared" si="36"/>
        <v>75</v>
      </c>
      <c r="J209" s="28">
        <f>Official!R913</f>
        <v>55.687014044452511</v>
      </c>
      <c r="K209" s="37">
        <f t="shared" si="37"/>
        <v>27</v>
      </c>
      <c r="L209" s="28">
        <f>Official!R914</f>
        <v>61.04436743708041</v>
      </c>
      <c r="M209" s="37">
        <f t="shared" si="38"/>
        <v>218</v>
      </c>
      <c r="N209" s="28">
        <f>Official!R915</f>
        <v>33.268618518467079</v>
      </c>
      <c r="O209" s="37">
        <f t="shared" si="39"/>
        <v>211</v>
      </c>
      <c r="P209" s="26">
        <f>Official!R916</f>
        <v>20.1770950840022</v>
      </c>
      <c r="Q209" s="37">
        <f t="shared" si="40"/>
        <v>198</v>
      </c>
      <c r="R209" s="26">
        <f>Official!R917</f>
        <v>14.73531993388038</v>
      </c>
      <c r="S209" s="37">
        <f t="shared" si="41"/>
        <v>207</v>
      </c>
      <c r="T209" s="26">
        <f>Official!R918</f>
        <v>17.666986437741414</v>
      </c>
      <c r="U209" s="26" t="str">
        <f t="shared" si="33"/>
        <v>River of Flames</v>
      </c>
      <c r="V209" s="26">
        <f t="shared" si="34"/>
        <v>4</v>
      </c>
      <c r="W209" s="26">
        <f t="shared" si="35"/>
        <v>207</v>
      </c>
    </row>
    <row r="210" spans="1:23" ht="15" customHeight="1" x14ac:dyDescent="0.25">
      <c r="A210" s="26" t="str">
        <f>Official!T903</f>
        <v>Roadrunner</v>
      </c>
      <c r="B210" s="29">
        <v>4</v>
      </c>
      <c r="C210" s="28">
        <f>Official!X907</f>
        <v>40.476190476190474</v>
      </c>
      <c r="D210" s="28">
        <f>Official!X908</f>
        <v>40.74074074074074</v>
      </c>
      <c r="E210" s="28">
        <f>Official!X909</f>
        <v>18.783068783068781</v>
      </c>
      <c r="F210" s="28">
        <f>Official!U913</f>
        <v>51.34976770695507</v>
      </c>
      <c r="G210" s="28">
        <f>Official!U914</f>
        <v>63.870690069099247</v>
      </c>
      <c r="H210" s="28">
        <f>Official!U915</f>
        <v>27.308323933498286</v>
      </c>
      <c r="I210" s="37">
        <f t="shared" si="36"/>
        <v>19</v>
      </c>
      <c r="J210" s="28">
        <f>Official!X913</f>
        <v>62.020721886728396</v>
      </c>
      <c r="K210" s="37">
        <f t="shared" si="37"/>
        <v>70</v>
      </c>
      <c r="L210" s="28">
        <f>Official!X914</f>
        <v>56.260461181072088</v>
      </c>
      <c r="M210" s="37">
        <f t="shared" si="38"/>
        <v>221</v>
      </c>
      <c r="N210" s="28">
        <f>Official!X915</f>
        <v>31.71881693219952</v>
      </c>
      <c r="O210" s="37">
        <f t="shared" si="39"/>
        <v>197</v>
      </c>
      <c r="P210" s="26">
        <f>Official!X916</f>
        <v>18.829897484622613</v>
      </c>
      <c r="Q210" s="37">
        <f t="shared" si="40"/>
        <v>209</v>
      </c>
      <c r="R210" s="26">
        <f>Official!X917</f>
        <v>16.091811321852749</v>
      </c>
      <c r="S210" s="37">
        <f t="shared" si="41"/>
        <v>206</v>
      </c>
      <c r="T210" s="26">
        <f>Official!X918</f>
        <v>17.514443052799386</v>
      </c>
      <c r="U210" s="26" t="str">
        <f t="shared" si="33"/>
        <v>Roadrunner</v>
      </c>
      <c r="V210" s="26">
        <f t="shared" si="34"/>
        <v>4</v>
      </c>
      <c r="W210" s="26">
        <f t="shared" si="35"/>
        <v>208</v>
      </c>
    </row>
    <row r="211" spans="1:23" ht="15" customHeight="1" x14ac:dyDescent="0.25">
      <c r="A211" s="26" t="str">
        <f>Official!B920</f>
        <v>Dark Sauron</v>
      </c>
      <c r="B211" s="29">
        <v>4</v>
      </c>
      <c r="C211" s="28">
        <f>Official!F924</f>
        <v>26.699029126213592</v>
      </c>
      <c r="D211" s="28">
        <f>Official!F925</f>
        <v>49.514563106796118</v>
      </c>
      <c r="E211" s="28">
        <f>Official!F926</f>
        <v>23.78640776699029</v>
      </c>
      <c r="F211" s="28">
        <f>Official!C930</f>
        <v>44.223810535473291</v>
      </c>
      <c r="G211" s="28">
        <f>Official!C931</f>
        <v>67.368833620633097</v>
      </c>
      <c r="H211" s="28">
        <f>Official!C932</f>
        <v>55.848155988774707</v>
      </c>
      <c r="I211" s="37">
        <f t="shared" si="36"/>
        <v>200</v>
      </c>
      <c r="J211" s="28">
        <f>Official!F930</f>
        <v>44.187827273349292</v>
      </c>
      <c r="K211" s="37">
        <f t="shared" si="37"/>
        <v>23</v>
      </c>
      <c r="L211" s="28">
        <f>Official!F931</f>
        <v>61.572511542579903</v>
      </c>
      <c r="M211" s="37">
        <f t="shared" si="38"/>
        <v>138</v>
      </c>
      <c r="N211" s="28">
        <f>Official!F932</f>
        <v>44.239661184070805</v>
      </c>
      <c r="O211" s="37">
        <f t="shared" si="39"/>
        <v>151</v>
      </c>
      <c r="P211" s="26">
        <f>Official!F933</f>
        <v>13.58752506051756</v>
      </c>
      <c r="Q211" s="37">
        <f t="shared" si="40"/>
        <v>147</v>
      </c>
      <c r="R211" s="26">
        <f>Official!F934</f>
        <v>10.022122491814494</v>
      </c>
      <c r="S211" s="37">
        <f t="shared" si="41"/>
        <v>147</v>
      </c>
      <c r="T211" s="26">
        <f>Official!F935</f>
        <v>11.938671963646684</v>
      </c>
      <c r="U211" s="26" t="str">
        <f t="shared" ref="U211:U231" si="42">A211</f>
        <v>Dark Sauron</v>
      </c>
      <c r="V211" s="26">
        <f t="shared" ref="V211:V231" si="43">B211</f>
        <v>4</v>
      </c>
      <c r="W211" s="26">
        <f t="shared" ref="W211:W231" si="44">ROW(U211)-2</f>
        <v>209</v>
      </c>
    </row>
    <row r="212" spans="1:23" ht="15" customHeight="1" x14ac:dyDescent="0.25">
      <c r="A212" s="26" t="str">
        <f>Official!H920</f>
        <v>Sauron Total</v>
      </c>
      <c r="B212" s="29">
        <v>4</v>
      </c>
      <c r="C212" s="28">
        <f>Official!L924</f>
        <v>28.749999999999996</v>
      </c>
      <c r="D212" s="28">
        <f>Official!L925</f>
        <v>46.5625</v>
      </c>
      <c r="E212" s="28">
        <f>Official!L926</f>
        <v>24.6875</v>
      </c>
      <c r="F212" s="28">
        <f>Official!I930</f>
        <v>51.974825054841965</v>
      </c>
      <c r="G212" s="28">
        <f>Official!I931</f>
        <v>62.430521752614652</v>
      </c>
      <c r="H212" s="28">
        <f>Official!I932</f>
        <v>53.213653907835628</v>
      </c>
      <c r="I212" s="37">
        <f t="shared" si="36"/>
        <v>153</v>
      </c>
      <c r="J212" s="28">
        <f>Official!L930</f>
        <v>49.380585573503168</v>
      </c>
      <c r="K212" s="37">
        <f t="shared" si="37"/>
        <v>83</v>
      </c>
      <c r="L212" s="28">
        <f>Official!L931</f>
        <v>55.22784834888634</v>
      </c>
      <c r="M212" s="37">
        <f t="shared" si="38"/>
        <v>119</v>
      </c>
      <c r="N212" s="28">
        <f>Official!L932</f>
        <v>45.391566077610491</v>
      </c>
      <c r="O212" s="37">
        <f t="shared" si="39"/>
        <v>68</v>
      </c>
      <c r="P212" s="26">
        <f>Official!L933</f>
        <v>9.1854606982667129</v>
      </c>
      <c r="Q212" s="37">
        <f t="shared" si="40"/>
        <v>52</v>
      </c>
      <c r="R212" s="26">
        <f>Official!L934</f>
        <v>4.9473091579027271</v>
      </c>
      <c r="S212" s="37">
        <f t="shared" si="41"/>
        <v>54</v>
      </c>
      <c r="T212" s="26">
        <f>Official!L935</f>
        <v>7.3772812113701685</v>
      </c>
      <c r="U212" s="26" t="str">
        <f t="shared" si="42"/>
        <v>Sauron Total</v>
      </c>
      <c r="V212" s="26">
        <f t="shared" si="43"/>
        <v>4</v>
      </c>
      <c r="W212" s="26">
        <f t="shared" si="44"/>
        <v>210</v>
      </c>
    </row>
    <row r="213" spans="1:23" ht="15" customHeight="1" x14ac:dyDescent="0.25">
      <c r="A213" s="26" t="str">
        <f>Official!N920</f>
        <v>Shades of Twilight</v>
      </c>
      <c r="B213" s="29">
        <v>4</v>
      </c>
      <c r="C213" s="28">
        <f>Official!R924</f>
        <v>62.025316455696199</v>
      </c>
      <c r="D213" s="28">
        <f>Official!R925</f>
        <v>6.3291139240506329</v>
      </c>
      <c r="E213" s="28">
        <f>Official!R926</f>
        <v>31.645569620253166</v>
      </c>
      <c r="F213" s="28">
        <f>Official!O930</f>
        <v>72.378990893105581</v>
      </c>
      <c r="G213" s="28">
        <f>Official!O931</f>
        <v>28.144128696950567</v>
      </c>
      <c r="H213" s="28">
        <f>Official!O932</f>
        <v>47.737686965090504</v>
      </c>
      <c r="I213" s="37">
        <f t="shared" si="36"/>
        <v>18</v>
      </c>
      <c r="J213" s="28">
        <f>Official!R930</f>
        <v>62.320651964007538</v>
      </c>
      <c r="K213" s="37">
        <f t="shared" si="37"/>
        <v>229</v>
      </c>
      <c r="L213" s="28">
        <f>Official!R931</f>
        <v>27.882568901922493</v>
      </c>
      <c r="M213" s="37">
        <f t="shared" si="38"/>
        <v>9</v>
      </c>
      <c r="N213" s="28">
        <f>Official!R932</f>
        <v>59.796779134069972</v>
      </c>
      <c r="O213" s="37">
        <f t="shared" si="39"/>
        <v>221</v>
      </c>
      <c r="P213" s="26">
        <f>Official!R933</f>
        <v>22.176749131433624</v>
      </c>
      <c r="Q213" s="37">
        <f t="shared" si="40"/>
        <v>223</v>
      </c>
      <c r="R213" s="26">
        <f>Official!R934</f>
        <v>19.1957821486669</v>
      </c>
      <c r="S213" s="37">
        <f t="shared" si="41"/>
        <v>222</v>
      </c>
      <c r="T213" s="26">
        <f>Official!R935</f>
        <v>20.739892168688112</v>
      </c>
      <c r="U213" s="26" t="str">
        <f t="shared" si="42"/>
        <v>Shades of Twilight</v>
      </c>
      <c r="V213" s="26">
        <f t="shared" si="43"/>
        <v>4</v>
      </c>
      <c r="W213" s="26">
        <f t="shared" si="44"/>
        <v>211</v>
      </c>
    </row>
    <row r="214" spans="1:23" ht="15" customHeight="1" x14ac:dyDescent="0.25">
      <c r="A214" s="26" t="str">
        <f>Official!T920</f>
        <v>Neo Silent Vortex</v>
      </c>
      <c r="B214" s="29">
        <v>4</v>
      </c>
      <c r="C214" s="28">
        <f>Official!X924</f>
        <v>30.967741935483872</v>
      </c>
      <c r="D214" s="28">
        <f>Official!X925</f>
        <v>46.774193548387096</v>
      </c>
      <c r="E214" s="28">
        <f>Official!X926</f>
        <v>22.258064516129032</v>
      </c>
      <c r="F214" s="28">
        <f>Official!U930</f>
        <v>41.172906706382562</v>
      </c>
      <c r="G214" s="28">
        <f>Official!U931</f>
        <v>56.706921211772666</v>
      </c>
      <c r="H214" s="28">
        <f>Official!U932</f>
        <v>56.838259225815776</v>
      </c>
      <c r="I214" s="37">
        <f t="shared" si="36"/>
        <v>208</v>
      </c>
      <c r="J214" s="28">
        <f>Official!X930</f>
        <v>42.167323740283393</v>
      </c>
      <c r="K214" s="37">
        <f t="shared" si="37"/>
        <v>54</v>
      </c>
      <c r="L214" s="28">
        <f>Official!X931</f>
        <v>57.767007252695052</v>
      </c>
      <c r="M214" s="37">
        <f t="shared" si="38"/>
        <v>57</v>
      </c>
      <c r="N214" s="28">
        <f>Official!X932</f>
        <v>50.065669007021555</v>
      </c>
      <c r="O214" s="37">
        <f t="shared" si="39"/>
        <v>69</v>
      </c>
      <c r="P214" s="26">
        <f>Official!X933</f>
        <v>9.210378857425102</v>
      </c>
      <c r="Q214" s="37">
        <f t="shared" si="40"/>
        <v>106</v>
      </c>
      <c r="R214" s="26">
        <f>Official!X934</f>
        <v>7.8000490854682729</v>
      </c>
      <c r="S214" s="37">
        <f t="shared" si="41"/>
        <v>79</v>
      </c>
      <c r="T214" s="26">
        <f>Official!X935</f>
        <v>8.534396417820588</v>
      </c>
      <c r="U214" s="26" t="str">
        <f t="shared" si="42"/>
        <v>Neo Silent Vortex</v>
      </c>
      <c r="V214" s="26">
        <f t="shared" si="43"/>
        <v>4</v>
      </c>
      <c r="W214" s="26">
        <f t="shared" si="44"/>
        <v>212</v>
      </c>
    </row>
    <row r="215" spans="1:23" ht="15" customHeight="1" x14ac:dyDescent="0.25">
      <c r="A215" s="26" t="str">
        <f>Official!B937</f>
        <v>Silent Vortex Total</v>
      </c>
      <c r="B215" s="29">
        <v>4</v>
      </c>
      <c r="C215" s="28">
        <f>Official!F941</f>
        <v>31.764705882352938</v>
      </c>
      <c r="D215" s="28">
        <f>Official!F942</f>
        <v>45</v>
      </c>
      <c r="E215" s="28">
        <f>Official!F943</f>
        <v>23.235294117647058</v>
      </c>
      <c r="F215" s="28">
        <f>Official!C947</f>
        <v>44.318932573183282</v>
      </c>
      <c r="G215" s="28">
        <f>Official!C948</f>
        <v>54.817181798612687</v>
      </c>
      <c r="H215" s="28">
        <f>Official!C949</f>
        <v>53.842293851901005</v>
      </c>
      <c r="I215" s="37">
        <f t="shared" si="36"/>
        <v>194</v>
      </c>
      <c r="J215" s="28">
        <f>Official!F947</f>
        <v>45.238319360641142</v>
      </c>
      <c r="K215" s="37">
        <f t="shared" si="37"/>
        <v>82</v>
      </c>
      <c r="L215" s="28">
        <f>Official!F948</f>
        <v>55.249124612714702</v>
      </c>
      <c r="M215" s="37">
        <f t="shared" si="38"/>
        <v>64</v>
      </c>
      <c r="N215" s="28">
        <f>Official!F949</f>
        <v>49.512556026644162</v>
      </c>
      <c r="O215" s="37">
        <f t="shared" si="39"/>
        <v>17</v>
      </c>
      <c r="P215" s="26">
        <f>Official!F950</f>
        <v>5.9263390737148818</v>
      </c>
      <c r="Q215" s="37">
        <f t="shared" si="40"/>
        <v>54</v>
      </c>
      <c r="R215" s="26">
        <f>Official!F951</f>
        <v>5.0231719728779529</v>
      </c>
      <c r="S215" s="37">
        <f t="shared" si="41"/>
        <v>27</v>
      </c>
      <c r="T215" s="26">
        <f>Official!F952</f>
        <v>5.4933483179999767</v>
      </c>
      <c r="U215" s="26" t="str">
        <f t="shared" si="42"/>
        <v>Silent Vortex Total</v>
      </c>
      <c r="V215" s="26">
        <f t="shared" si="43"/>
        <v>4</v>
      </c>
      <c r="W215" s="26">
        <f t="shared" si="44"/>
        <v>213</v>
      </c>
    </row>
    <row r="216" spans="1:23" ht="15" customHeight="1" x14ac:dyDescent="0.25">
      <c r="A216" s="26" t="str">
        <f>Official!H937</f>
        <v>Sniper Ridge</v>
      </c>
      <c r="B216" s="29">
        <v>4</v>
      </c>
      <c r="C216" s="28">
        <f>Official!L941</f>
        <v>42.063492063492063</v>
      </c>
      <c r="D216" s="28">
        <f>Official!L942</f>
        <v>28.571428571428569</v>
      </c>
      <c r="E216" s="28">
        <f>Official!L943</f>
        <v>29.365079365079367</v>
      </c>
      <c r="F216" s="28">
        <f>Official!I947</f>
        <v>56.474613398851979</v>
      </c>
      <c r="G216" s="28">
        <f>Official!I948</f>
        <v>62.877093635741026</v>
      </c>
      <c r="H216" s="28">
        <f>Official!I949</f>
        <v>45.974066981326651</v>
      </c>
      <c r="I216" s="37">
        <f t="shared" si="36"/>
        <v>82</v>
      </c>
      <c r="J216" s="28">
        <f>Official!L947</f>
        <v>55.250273208762664</v>
      </c>
      <c r="K216" s="37">
        <f t="shared" si="37"/>
        <v>108</v>
      </c>
      <c r="L216" s="28">
        <f>Official!L948</f>
        <v>53.201240118444524</v>
      </c>
      <c r="M216" s="37">
        <f t="shared" si="38"/>
        <v>169</v>
      </c>
      <c r="N216" s="28">
        <f>Official!L949</f>
        <v>41.548486672792812</v>
      </c>
      <c r="O216" s="37">
        <f t="shared" si="39"/>
        <v>92</v>
      </c>
      <c r="P216" s="26">
        <f>Official!L950</f>
        <v>10.581783777773007</v>
      </c>
      <c r="Q216" s="37">
        <f t="shared" si="40"/>
        <v>99</v>
      </c>
      <c r="R216" s="26">
        <f>Official!L951</f>
        <v>7.3905813229593251</v>
      </c>
      <c r="S216" s="37">
        <f t="shared" si="41"/>
        <v>92</v>
      </c>
      <c r="T216" s="26">
        <f>Official!L952</f>
        <v>9.12674203127313</v>
      </c>
      <c r="U216" s="26" t="str">
        <f t="shared" si="42"/>
        <v>Sniper Ridge</v>
      </c>
      <c r="V216" s="26">
        <f t="shared" si="43"/>
        <v>4</v>
      </c>
      <c r="W216" s="26">
        <f t="shared" si="44"/>
        <v>214</v>
      </c>
    </row>
    <row r="217" spans="1:23" ht="15" customHeight="1" x14ac:dyDescent="0.25">
      <c r="A217" s="26" t="str">
        <f>Official!N937</f>
        <v>New Sniper Ridge</v>
      </c>
      <c r="B217" s="29">
        <v>4</v>
      </c>
      <c r="C217" s="28">
        <f>Official!R941</f>
        <v>44.594594594594597</v>
      </c>
      <c r="D217" s="28">
        <f>Official!R942</f>
        <v>25.675675675675674</v>
      </c>
      <c r="E217" s="28">
        <f>Official!R943</f>
        <v>29.72972972972973</v>
      </c>
      <c r="F217" s="28">
        <f>Official!O947</f>
        <v>59.720693257209263</v>
      </c>
      <c r="G217" s="28">
        <f>Official!O948</f>
        <v>38.443278074603725</v>
      </c>
      <c r="H217" s="28">
        <f>Official!O949</f>
        <v>38.848289745904779</v>
      </c>
      <c r="I217" s="37">
        <f t="shared" si="36"/>
        <v>30</v>
      </c>
      <c r="J217" s="28">
        <f>Official!R947</f>
        <v>60.436201755652242</v>
      </c>
      <c r="K217" s="37">
        <f t="shared" si="37"/>
        <v>210</v>
      </c>
      <c r="L217" s="28">
        <f>Official!R948</f>
        <v>39.361292408697231</v>
      </c>
      <c r="M217" s="37">
        <f t="shared" si="38"/>
        <v>54</v>
      </c>
      <c r="N217" s="28">
        <f>Official!R949</f>
        <v>50.202505835650527</v>
      </c>
      <c r="O217" s="37">
        <f t="shared" si="39"/>
        <v>145</v>
      </c>
      <c r="P217" s="26">
        <f>Official!R950</f>
        <v>13.274229556795023</v>
      </c>
      <c r="Q217" s="37">
        <f t="shared" si="40"/>
        <v>152</v>
      </c>
      <c r="R217" s="26">
        <f>Official!R951</f>
        <v>10.538913959972218</v>
      </c>
      <c r="S217" s="37">
        <f t="shared" si="41"/>
        <v>148</v>
      </c>
      <c r="T217" s="26">
        <f>Official!R952</f>
        <v>11.98486290664578</v>
      </c>
      <c r="U217" s="26" t="str">
        <f t="shared" si="42"/>
        <v>New Sniper Ridge</v>
      </c>
      <c r="V217" s="26">
        <f t="shared" si="43"/>
        <v>4</v>
      </c>
      <c r="W217" s="26">
        <f t="shared" si="44"/>
        <v>215</v>
      </c>
    </row>
    <row r="218" spans="1:23" ht="15" customHeight="1" x14ac:dyDescent="0.25">
      <c r="A218" s="26" t="str">
        <f>Official!T937</f>
        <v>Sniper Ridge Total</v>
      </c>
      <c r="B218" s="29">
        <v>4</v>
      </c>
      <c r="C218" s="28">
        <f>Official!X941</f>
        <v>43.430656934306569</v>
      </c>
      <c r="D218" s="28">
        <f>Official!X942</f>
        <v>27.007299270072991</v>
      </c>
      <c r="E218" s="28">
        <f>Official!X943</f>
        <v>29.56204379562044</v>
      </c>
      <c r="F218" s="28">
        <f>Official!U947</f>
        <v>59.19470712173721</v>
      </c>
      <c r="G218" s="28">
        <f>Official!U948</f>
        <v>50.663539782840495</v>
      </c>
      <c r="H218" s="28">
        <f>Official!U949</f>
        <v>41.65097638224821</v>
      </c>
      <c r="I218" s="37">
        <f t="shared" si="36"/>
        <v>44</v>
      </c>
      <c r="J218" s="28">
        <f>Official!X947</f>
        <v>58.771865369744503</v>
      </c>
      <c r="K218" s="37">
        <f t="shared" si="37"/>
        <v>184</v>
      </c>
      <c r="L218" s="28">
        <f>Official!X948</f>
        <v>45.734416330551639</v>
      </c>
      <c r="M218" s="37">
        <f t="shared" si="38"/>
        <v>118</v>
      </c>
      <c r="N218" s="28">
        <f>Official!X949</f>
        <v>45.493718299703858</v>
      </c>
      <c r="O218" s="37">
        <f t="shared" si="39"/>
        <v>58</v>
      </c>
      <c r="P218" s="26">
        <f>Official!X950</f>
        <v>8.7945755857720087</v>
      </c>
      <c r="Q218" s="37">
        <f t="shared" si="40"/>
        <v>103</v>
      </c>
      <c r="R218" s="26">
        <f>Official!X951</f>
        <v>7.5976114953454719</v>
      </c>
      <c r="S218" s="37">
        <f t="shared" si="41"/>
        <v>73</v>
      </c>
      <c r="T218" s="26">
        <f>Official!X952</f>
        <v>8.2179151908517145</v>
      </c>
      <c r="U218" s="26" t="str">
        <f t="shared" si="42"/>
        <v>Sniper Ridge Total</v>
      </c>
      <c r="V218" s="26">
        <f t="shared" si="43"/>
        <v>4</v>
      </c>
      <c r="W218" s="26">
        <f t="shared" si="44"/>
        <v>216</v>
      </c>
    </row>
    <row r="219" spans="1:23" ht="15" customHeight="1" x14ac:dyDescent="0.25">
      <c r="A219" s="26" t="str">
        <f>Official!B954</f>
        <v>Snowbound</v>
      </c>
      <c r="B219" s="29">
        <v>4</v>
      </c>
      <c r="C219" s="28">
        <f>Official!F958</f>
        <v>29.275362318840582</v>
      </c>
      <c r="D219" s="28">
        <f>Official!F959</f>
        <v>41.159420289855071</v>
      </c>
      <c r="E219" s="28">
        <f>Official!F960</f>
        <v>29.565217391304348</v>
      </c>
      <c r="F219" s="28">
        <f>Official!C964</f>
        <v>54.488310724226857</v>
      </c>
      <c r="G219" s="28">
        <f>Official!C965</f>
        <v>37.704413462583027</v>
      </c>
      <c r="H219" s="28">
        <f>Official!C966</f>
        <v>65.326371386462228</v>
      </c>
      <c r="I219" s="37">
        <f t="shared" si="36"/>
        <v>198</v>
      </c>
      <c r="J219" s="28">
        <f>Official!F964</f>
        <v>44.580969668882318</v>
      </c>
      <c r="K219" s="37">
        <f t="shared" si="37"/>
        <v>206</v>
      </c>
      <c r="L219" s="28">
        <f>Official!F965</f>
        <v>41.608051369178085</v>
      </c>
      <c r="M219" s="37">
        <f t="shared" si="38"/>
        <v>1</v>
      </c>
      <c r="N219" s="28">
        <f>Official!F966</f>
        <v>63.810978961939597</v>
      </c>
      <c r="O219" s="37">
        <f t="shared" si="39"/>
        <v>161</v>
      </c>
      <c r="P219" s="26">
        <f>Official!F967</f>
        <v>14.251737461307787</v>
      </c>
      <c r="Q219" s="37">
        <f t="shared" si="40"/>
        <v>174</v>
      </c>
      <c r="R219" s="26">
        <f>Official!F968</f>
        <v>12.052672555061498</v>
      </c>
      <c r="S219" s="37">
        <f t="shared" si="41"/>
        <v>167</v>
      </c>
      <c r="T219" s="26">
        <f>Official!F969</f>
        <v>13.198085777596241</v>
      </c>
      <c r="U219" s="26" t="str">
        <f t="shared" si="42"/>
        <v>Snowbound</v>
      </c>
      <c r="V219" s="26">
        <f t="shared" si="43"/>
        <v>4</v>
      </c>
      <c r="W219" s="26">
        <f t="shared" si="44"/>
        <v>217</v>
      </c>
    </row>
    <row r="220" spans="1:23" ht="15" customHeight="1" x14ac:dyDescent="0.25">
      <c r="A220" s="26" t="str">
        <f>Official!H954</f>
        <v>The Eye</v>
      </c>
      <c r="B220" s="29">
        <v>4</v>
      </c>
      <c r="C220" s="28">
        <f>Official!L958</f>
        <v>40.277777777777779</v>
      </c>
      <c r="D220" s="28">
        <f>Official!L959</f>
        <v>29.166666666666668</v>
      </c>
      <c r="E220" s="28">
        <f>Official!L960</f>
        <v>30.555555555555557</v>
      </c>
      <c r="F220" s="28">
        <f>Official!I964</f>
        <v>60.222809931752664</v>
      </c>
      <c r="G220" s="28">
        <f>Official!I965</f>
        <v>57.182930188049809</v>
      </c>
      <c r="H220" s="28">
        <f>Official!I966</f>
        <v>62.488419491603779</v>
      </c>
      <c r="I220" s="37">
        <f t="shared" si="36"/>
        <v>159</v>
      </c>
      <c r="J220" s="28">
        <f>Official!L964</f>
        <v>48.867195220074443</v>
      </c>
      <c r="K220" s="37">
        <f t="shared" si="37"/>
        <v>157</v>
      </c>
      <c r="L220" s="28">
        <f>Official!L965</f>
        <v>48.480060128148573</v>
      </c>
      <c r="M220" s="37">
        <f t="shared" si="38"/>
        <v>41</v>
      </c>
      <c r="N220" s="28">
        <f>Official!L966</f>
        <v>52.652744651776985</v>
      </c>
      <c r="O220" s="37">
        <f t="shared" si="39"/>
        <v>126</v>
      </c>
      <c r="P220" s="26">
        <f>Official!L967</f>
        <v>12.491215921306608</v>
      </c>
      <c r="Q220" s="37">
        <f t="shared" si="40"/>
        <v>15</v>
      </c>
      <c r="R220" s="26">
        <f>Official!L968</f>
        <v>2.305484555467388</v>
      </c>
      <c r="S220" s="37">
        <f t="shared" si="41"/>
        <v>89</v>
      </c>
      <c r="T220" s="26">
        <f>Official!L969</f>
        <v>8.981807563853792</v>
      </c>
      <c r="U220" s="26" t="str">
        <f t="shared" si="42"/>
        <v>The Eye</v>
      </c>
      <c r="V220" s="26">
        <f t="shared" si="43"/>
        <v>4</v>
      </c>
      <c r="W220" s="26">
        <f t="shared" si="44"/>
        <v>218</v>
      </c>
    </row>
    <row r="221" spans="1:23" ht="15" customHeight="1" x14ac:dyDescent="0.25">
      <c r="A221" s="26" t="str">
        <f>Official!N954</f>
        <v>Tornado</v>
      </c>
      <c r="B221" s="29">
        <v>4</v>
      </c>
      <c r="C221" s="28">
        <f>Official!R958</f>
        <v>37.692307692307693</v>
      </c>
      <c r="D221" s="28">
        <f>Official!R959</f>
        <v>47.692307692307693</v>
      </c>
      <c r="E221" s="28">
        <f>Official!R960</f>
        <v>14.615384615384617</v>
      </c>
      <c r="F221" s="28">
        <f>Official!O964</f>
        <v>50.248216691977888</v>
      </c>
      <c r="G221" s="28">
        <f>Official!O965</f>
        <v>75.627390821435483</v>
      </c>
      <c r="H221" s="28">
        <f>Official!O966</f>
        <v>42.857142857142854</v>
      </c>
      <c r="I221" s="37">
        <f t="shared" si="36"/>
        <v>92</v>
      </c>
      <c r="J221" s="28">
        <f>Official!R964</f>
        <v>53.695536917417513</v>
      </c>
      <c r="K221" s="37">
        <f t="shared" si="37"/>
        <v>18</v>
      </c>
      <c r="L221" s="28">
        <f>Official!R965</f>
        <v>62.689587064728798</v>
      </c>
      <c r="M221" s="37">
        <f t="shared" si="38"/>
        <v>215</v>
      </c>
      <c r="N221" s="28">
        <f>Official!R966</f>
        <v>33.614876017853689</v>
      </c>
      <c r="O221" s="37">
        <f t="shared" si="39"/>
        <v>196</v>
      </c>
      <c r="P221" s="26">
        <f>Official!R967</f>
        <v>18.812830462267467</v>
      </c>
      <c r="Q221" s="37">
        <f t="shared" si="40"/>
        <v>199</v>
      </c>
      <c r="R221" s="26">
        <f>Official!R968</f>
        <v>14.885477837335864</v>
      </c>
      <c r="S221" s="37">
        <f t="shared" si="41"/>
        <v>198</v>
      </c>
      <c r="T221" s="26">
        <f>Official!R969</f>
        <v>16.963196049799048</v>
      </c>
      <c r="U221" s="26" t="str">
        <f t="shared" si="42"/>
        <v>Tornado</v>
      </c>
      <c r="V221" s="26">
        <f t="shared" si="43"/>
        <v>4</v>
      </c>
      <c r="W221" s="26">
        <f t="shared" si="44"/>
        <v>219</v>
      </c>
    </row>
    <row r="222" spans="1:23" ht="15" customHeight="1" x14ac:dyDescent="0.25">
      <c r="A222" s="26" t="str">
        <f>Official!T954</f>
        <v>New Tornado</v>
      </c>
      <c r="B222" s="29">
        <v>4</v>
      </c>
      <c r="C222" s="28">
        <f>Official!X958</f>
        <v>45.57823129251701</v>
      </c>
      <c r="D222" s="28">
        <f>Official!X959</f>
        <v>40.816326530612244</v>
      </c>
      <c r="E222" s="28">
        <f>Official!X960</f>
        <v>13.605442176870749</v>
      </c>
      <c r="F222" s="28">
        <f>Official!U964</f>
        <v>57.639025716788616</v>
      </c>
      <c r="G222" s="28">
        <f>Official!U965</f>
        <v>67.961165048543691</v>
      </c>
      <c r="H222" s="28">
        <f>Official!U966</f>
        <v>28.65473219433089</v>
      </c>
      <c r="I222" s="37">
        <f t="shared" si="36"/>
        <v>7</v>
      </c>
      <c r="J222" s="28">
        <f>Official!X964</f>
        <v>64.492146761228867</v>
      </c>
      <c r="K222" s="37">
        <f t="shared" si="37"/>
        <v>86</v>
      </c>
      <c r="L222" s="28">
        <f>Official!X965</f>
        <v>55.161069665877534</v>
      </c>
      <c r="M222" s="37">
        <f t="shared" si="38"/>
        <v>225</v>
      </c>
      <c r="N222" s="28">
        <f>Official!X966</f>
        <v>30.3467835728936</v>
      </c>
      <c r="O222" s="37">
        <f t="shared" si="39"/>
        <v>213</v>
      </c>
      <c r="P222" s="26">
        <f>Official!X967</f>
        <v>20.452122402070149</v>
      </c>
      <c r="Q222" s="37">
        <f t="shared" si="40"/>
        <v>217</v>
      </c>
      <c r="R222" s="26">
        <f>Official!X968</f>
        <v>17.648057595323664</v>
      </c>
      <c r="S222" s="37">
        <f t="shared" si="41"/>
        <v>216</v>
      </c>
      <c r="T222" s="26">
        <f>Official!X969</f>
        <v>19.10161312084821</v>
      </c>
      <c r="U222" s="26" t="str">
        <f t="shared" si="42"/>
        <v>New Tornado</v>
      </c>
      <c r="V222" s="26">
        <f t="shared" si="43"/>
        <v>4</v>
      </c>
      <c r="W222" s="26">
        <f t="shared" si="44"/>
        <v>220</v>
      </c>
    </row>
    <row r="223" spans="1:23" ht="15" customHeight="1" x14ac:dyDescent="0.25">
      <c r="A223" s="26" t="str">
        <f>Official!B971</f>
        <v>Tornado Total</v>
      </c>
      <c r="B223" s="29">
        <v>4</v>
      </c>
      <c r="C223" s="28">
        <f>Official!F975</f>
        <v>43.160377358490564</v>
      </c>
      <c r="D223" s="28">
        <f>Official!F976</f>
        <v>42.924528301886795</v>
      </c>
      <c r="E223" s="28">
        <f>Official!F977</f>
        <v>13.915094339622641</v>
      </c>
      <c r="F223" s="28">
        <f>Official!C981</f>
        <v>55.855236501452005</v>
      </c>
      <c r="G223" s="28">
        <f>Official!C982</f>
        <v>74.31118628001083</v>
      </c>
      <c r="H223" s="28">
        <f>Official!C983</f>
        <v>31.822890971935099</v>
      </c>
      <c r="I223" s="37">
        <f t="shared" si="36"/>
        <v>20</v>
      </c>
      <c r="J223" s="28">
        <f>Official!F981</f>
        <v>62.016172764758451</v>
      </c>
      <c r="K223" s="37">
        <f t="shared" si="37"/>
        <v>39</v>
      </c>
      <c r="L223" s="28">
        <f>Official!F982</f>
        <v>59.227974889279409</v>
      </c>
      <c r="M223" s="37">
        <f t="shared" si="38"/>
        <v>227</v>
      </c>
      <c r="N223" s="28">
        <f>Official!F983</f>
        <v>28.755852345962133</v>
      </c>
      <c r="O223" s="37">
        <f t="shared" si="39"/>
        <v>220</v>
      </c>
      <c r="P223" s="26">
        <f>Official!F984</f>
        <v>21.860064792304268</v>
      </c>
      <c r="Q223" s="37">
        <f t="shared" si="40"/>
        <v>222</v>
      </c>
      <c r="R223" s="26">
        <f>Official!F985</f>
        <v>18.450714593427765</v>
      </c>
      <c r="S223" s="37">
        <f t="shared" si="41"/>
        <v>220</v>
      </c>
      <c r="T223" s="26">
        <f>Official!F986</f>
        <v>20.227349081526587</v>
      </c>
      <c r="U223" s="26" t="str">
        <f t="shared" si="42"/>
        <v>Tornado Total</v>
      </c>
      <c r="V223" s="26">
        <f t="shared" si="43"/>
        <v>4</v>
      </c>
      <c r="W223" s="26">
        <f t="shared" si="44"/>
        <v>221</v>
      </c>
    </row>
    <row r="224" spans="1:23" ht="15" customHeight="1" x14ac:dyDescent="0.25">
      <c r="A224" s="26" t="str">
        <f>Official!H971</f>
        <v>Troy</v>
      </c>
      <c r="B224" s="29">
        <v>4</v>
      </c>
      <c r="C224" s="28">
        <f>Official!L975</f>
        <v>33.875739644970416</v>
      </c>
      <c r="D224" s="28">
        <f>Official!L976</f>
        <v>34.319526627218934</v>
      </c>
      <c r="E224" s="28">
        <f>Official!L977</f>
        <v>31.804733727810653</v>
      </c>
      <c r="F224" s="28">
        <f>Official!I981</f>
        <v>57.11678673880769</v>
      </c>
      <c r="G224" s="28">
        <f>Official!I982</f>
        <v>45.922713861952332</v>
      </c>
      <c r="H224" s="28">
        <f>Official!I983</f>
        <v>56.525099957211438</v>
      </c>
      <c r="I224" s="37">
        <f t="shared" si="36"/>
        <v>137</v>
      </c>
      <c r="J224" s="28">
        <f>Official!L981</f>
        <v>50.295843390798126</v>
      </c>
      <c r="K224" s="37">
        <f t="shared" si="37"/>
        <v>192</v>
      </c>
      <c r="L224" s="28">
        <f>Official!L982</f>
        <v>44.402963561572321</v>
      </c>
      <c r="M224" s="37">
        <f t="shared" si="38"/>
        <v>28</v>
      </c>
      <c r="N224" s="28">
        <f>Official!L983</f>
        <v>55.301193047629553</v>
      </c>
      <c r="O224" s="37">
        <f t="shared" si="39"/>
        <v>35</v>
      </c>
      <c r="P224" s="26">
        <f>Official!L984</f>
        <v>7.411135040895739</v>
      </c>
      <c r="Q224" s="37">
        <f t="shared" si="40"/>
        <v>57</v>
      </c>
      <c r="R224" s="26">
        <f>Official!L985</f>
        <v>5.4551346423897753</v>
      </c>
      <c r="S224" s="37">
        <f t="shared" si="41"/>
        <v>40</v>
      </c>
      <c r="T224" s="26">
        <f>Official!L986</f>
        <v>6.5070506591309751</v>
      </c>
      <c r="U224" s="26" t="str">
        <f t="shared" si="42"/>
        <v>Troy</v>
      </c>
      <c r="V224" s="26">
        <f t="shared" si="43"/>
        <v>4</v>
      </c>
      <c r="W224" s="26">
        <f t="shared" si="44"/>
        <v>222</v>
      </c>
    </row>
    <row r="225" spans="1:23" ht="15" customHeight="1" x14ac:dyDescent="0.25">
      <c r="A225" s="26" t="str">
        <f>Official!N971</f>
        <v>U-Boat Total</v>
      </c>
      <c r="B225" s="29">
        <v>4</v>
      </c>
      <c r="C225" s="28">
        <f>Official!R975</f>
        <v>43.96551724137931</v>
      </c>
      <c r="D225" s="28">
        <f>Official!R976</f>
        <v>37.931034482758619</v>
      </c>
      <c r="E225" s="28">
        <f>Official!R977</f>
        <v>18.103448275862068</v>
      </c>
      <c r="F225" s="28">
        <f>Official!O981</f>
        <v>68.133481811616946</v>
      </c>
      <c r="G225" s="28">
        <f>Official!O982</f>
        <v>52.341244848515018</v>
      </c>
      <c r="H225" s="28">
        <f>Official!O983</f>
        <v>38.446502307471995</v>
      </c>
      <c r="I225" s="37">
        <f t="shared" si="36"/>
        <v>5</v>
      </c>
      <c r="J225" s="28">
        <f>Official!R981</f>
        <v>64.843489752072472</v>
      </c>
      <c r="K225" s="37">
        <f t="shared" si="37"/>
        <v>205</v>
      </c>
      <c r="L225" s="28">
        <f>Official!R982</f>
        <v>42.103881518449036</v>
      </c>
      <c r="M225" s="37">
        <f t="shared" si="38"/>
        <v>151</v>
      </c>
      <c r="N225" s="28">
        <f>Official!R983</f>
        <v>43.052628729478485</v>
      </c>
      <c r="O225" s="37">
        <f t="shared" si="39"/>
        <v>173</v>
      </c>
      <c r="P225" s="26">
        <f>Official!R984</f>
        <v>15.293591778653415</v>
      </c>
      <c r="Q225" s="37">
        <f t="shared" si="40"/>
        <v>183</v>
      </c>
      <c r="R225" s="26">
        <f>Official!R985</f>
        <v>12.863588975574409</v>
      </c>
      <c r="S225" s="37">
        <f t="shared" si="41"/>
        <v>180</v>
      </c>
      <c r="T225" s="26">
        <f>Official!R986</f>
        <v>14.130921251366006</v>
      </c>
      <c r="U225" s="26" t="str">
        <f t="shared" si="42"/>
        <v>U-Boat Total</v>
      </c>
      <c r="V225" s="26">
        <f t="shared" si="43"/>
        <v>4</v>
      </c>
      <c r="W225" s="26">
        <f t="shared" si="44"/>
        <v>223</v>
      </c>
    </row>
    <row r="226" spans="1:23" ht="15" customHeight="1" x14ac:dyDescent="0.25">
      <c r="A226" s="26" t="str">
        <f>Official!T971</f>
        <v>Ungoro Crater</v>
      </c>
      <c r="B226" s="29">
        <v>4</v>
      </c>
      <c r="C226" s="28">
        <f>Official!X975</f>
        <v>39.320388349514559</v>
      </c>
      <c r="D226" s="28">
        <f>Official!X976</f>
        <v>50.970873786407765</v>
      </c>
      <c r="E226" s="28">
        <f>Official!X977</f>
        <v>9.7087378640776691</v>
      </c>
      <c r="F226" s="28">
        <f>Official!U981</f>
        <v>50.931794990365638</v>
      </c>
      <c r="G226" s="28">
        <f>Official!U982</f>
        <v>74.254834056800448</v>
      </c>
      <c r="H226" s="28">
        <f>Official!U983</f>
        <v>22.72558493071304</v>
      </c>
      <c r="I226" s="37">
        <f t="shared" si="36"/>
        <v>9</v>
      </c>
      <c r="J226" s="28">
        <f>Official!X981</f>
        <v>64.103105029826295</v>
      </c>
      <c r="K226" s="37">
        <f t="shared" si="37"/>
        <v>22</v>
      </c>
      <c r="L226" s="28">
        <f>Official!X982</f>
        <v>61.661519533217401</v>
      </c>
      <c r="M226" s="37">
        <f t="shared" si="38"/>
        <v>229</v>
      </c>
      <c r="N226" s="28">
        <f>Official!X983</f>
        <v>24.235375436956296</v>
      </c>
      <c r="O226" s="37">
        <f t="shared" si="39"/>
        <v>226</v>
      </c>
      <c r="P226" s="26">
        <f>Official!X984</f>
        <v>25.817231981747625</v>
      </c>
      <c r="Q226" s="37">
        <f t="shared" si="40"/>
        <v>226</v>
      </c>
      <c r="R226" s="26">
        <f>Official!X985</f>
        <v>22.346190818353335</v>
      </c>
      <c r="S226" s="37">
        <f t="shared" si="41"/>
        <v>226</v>
      </c>
      <c r="T226" s="26">
        <f>Official!X986</f>
        <v>24.144168149779269</v>
      </c>
      <c r="U226" s="26" t="str">
        <f t="shared" si="42"/>
        <v>Ungoro Crater</v>
      </c>
      <c r="V226" s="26">
        <f t="shared" si="43"/>
        <v>4</v>
      </c>
      <c r="W226" s="26">
        <f t="shared" si="44"/>
        <v>224</v>
      </c>
    </row>
    <row r="227" spans="1:23" ht="15" customHeight="1" x14ac:dyDescent="0.25">
      <c r="A227" s="26" t="str">
        <f>Official!B988</f>
        <v>Vertigo</v>
      </c>
      <c r="B227" s="29">
        <v>4</v>
      </c>
      <c r="C227" s="28">
        <f>Official!F992</f>
        <v>31.910569105691057</v>
      </c>
      <c r="D227" s="28">
        <f>Official!F993</f>
        <v>45.325203252032523</v>
      </c>
      <c r="E227" s="28">
        <f>Official!F994</f>
        <v>22.76422764227642</v>
      </c>
      <c r="F227" s="28">
        <f>Official!C998</f>
        <v>48.775624084454279</v>
      </c>
      <c r="G227" s="28">
        <f>Official!C999</f>
        <v>60.674952349896316</v>
      </c>
      <c r="H227" s="28">
        <f>Official!C1000</f>
        <v>37.04152082810797</v>
      </c>
      <c r="I227" s="37">
        <f t="shared" si="36"/>
        <v>70</v>
      </c>
      <c r="J227" s="28">
        <f>Official!F998</f>
        <v>55.867051628173158</v>
      </c>
      <c r="K227" s="37">
        <f t="shared" si="37"/>
        <v>77</v>
      </c>
      <c r="L227" s="28">
        <f>Official!F999</f>
        <v>55.949664132721018</v>
      </c>
      <c r="M227" s="37">
        <f t="shared" si="38"/>
        <v>199</v>
      </c>
      <c r="N227" s="28">
        <f>Official!F1000</f>
        <v>38.183284239105831</v>
      </c>
      <c r="O227" s="37">
        <f t="shared" si="39"/>
        <v>120</v>
      </c>
      <c r="P227" s="26">
        <f>Official!F1001</f>
        <v>11.903274476031477</v>
      </c>
      <c r="Q227" s="37">
        <f t="shared" si="40"/>
        <v>148</v>
      </c>
      <c r="R227" s="26">
        <f>Official!F1002</f>
        <v>10.233659401054956</v>
      </c>
      <c r="S227" s="37">
        <f t="shared" si="41"/>
        <v>134</v>
      </c>
      <c r="T227" s="26">
        <f>Official!F1003</f>
        <v>11.099903783108729</v>
      </c>
      <c r="U227" s="26" t="str">
        <f t="shared" si="42"/>
        <v>Vertigo</v>
      </c>
      <c r="V227" s="26">
        <f t="shared" si="43"/>
        <v>4</v>
      </c>
      <c r="W227" s="26">
        <f t="shared" si="44"/>
        <v>225</v>
      </c>
    </row>
    <row r="228" spans="1:23" ht="15" customHeight="1" x14ac:dyDescent="0.25">
      <c r="A228" s="26" t="str">
        <f>Official!H988</f>
        <v>Evolution Warp Gates II</v>
      </c>
      <c r="B228" s="29">
        <v>4</v>
      </c>
      <c r="C228" s="28">
        <f>Official!L992</f>
        <v>31.05590062111801</v>
      </c>
      <c r="D228" s="28">
        <f>Official!L993</f>
        <v>41.925465838509318</v>
      </c>
      <c r="E228" s="28">
        <f>Official!L994</f>
        <v>27.018633540372672</v>
      </c>
      <c r="F228" s="28">
        <f>Official!I998</f>
        <v>40.926985197605951</v>
      </c>
      <c r="G228" s="28">
        <f>Official!I999</f>
        <v>73.657400656671868</v>
      </c>
      <c r="H228" s="28">
        <f>Official!I1000</f>
        <v>59.529513559574774</v>
      </c>
      <c r="I228" s="37">
        <f t="shared" si="36"/>
        <v>212</v>
      </c>
      <c r="J228" s="28">
        <f>Official!L998</f>
        <v>40.698735819015589</v>
      </c>
      <c r="K228" s="37">
        <f t="shared" si="37"/>
        <v>11</v>
      </c>
      <c r="L228" s="28">
        <f>Official!L999</f>
        <v>66.365207729532955</v>
      </c>
      <c r="M228" s="37">
        <f t="shared" si="38"/>
        <v>153</v>
      </c>
      <c r="N228" s="28">
        <f>Official!L1000</f>
        <v>42.936056451451449</v>
      </c>
      <c r="O228" s="37">
        <f t="shared" si="39"/>
        <v>201</v>
      </c>
      <c r="P228" s="26">
        <f>Official!L1001</f>
        <v>19.141627831990668</v>
      </c>
      <c r="Q228" s="37">
        <f t="shared" si="40"/>
        <v>195</v>
      </c>
      <c r="R228" s="26">
        <f>Official!L1002</f>
        <v>14.216765417145869</v>
      </c>
      <c r="S228" s="37">
        <f t="shared" si="41"/>
        <v>196</v>
      </c>
      <c r="T228" s="26">
        <f>Official!L1003</f>
        <v>16.859987173550792</v>
      </c>
      <c r="U228" s="26" t="str">
        <f t="shared" si="42"/>
        <v>Evolution Warp Gates II</v>
      </c>
      <c r="V228" s="26">
        <f t="shared" si="43"/>
        <v>4</v>
      </c>
      <c r="W228" s="26">
        <f t="shared" si="44"/>
        <v>226</v>
      </c>
    </row>
    <row r="229" spans="1:23" ht="15" customHeight="1" x14ac:dyDescent="0.25">
      <c r="A229" s="26" t="str">
        <f>Official!N988</f>
        <v>Warp Gates Total</v>
      </c>
      <c r="B229" s="29">
        <v>4</v>
      </c>
      <c r="C229" s="28">
        <f>Official!R992</f>
        <v>29.619565217391301</v>
      </c>
      <c r="D229" s="28">
        <f>Official!R993</f>
        <v>43.75</v>
      </c>
      <c r="E229" s="28">
        <f>Official!R994</f>
        <v>26.630434782608699</v>
      </c>
      <c r="F229" s="28">
        <f>Official!O998</f>
        <v>41.149375203952609</v>
      </c>
      <c r="G229" s="28">
        <f>Official!O999</f>
        <v>70.692235986417515</v>
      </c>
      <c r="H229" s="28">
        <f>Official!O1000</f>
        <v>59.898804351984857</v>
      </c>
      <c r="I229" s="37">
        <f t="shared" si="36"/>
        <v>213</v>
      </c>
      <c r="J229" s="28">
        <f>Official!R998</f>
        <v>40.625285425983876</v>
      </c>
      <c r="K229" s="37">
        <f t="shared" si="37"/>
        <v>15</v>
      </c>
      <c r="L229" s="28">
        <f>Official!R999</f>
        <v>64.771430391232457</v>
      </c>
      <c r="M229" s="37">
        <f t="shared" si="38"/>
        <v>134</v>
      </c>
      <c r="N229" s="28">
        <f>Official!R1000</f>
        <v>44.603284182783668</v>
      </c>
      <c r="O229" s="37">
        <f t="shared" si="39"/>
        <v>191</v>
      </c>
      <c r="P229" s="26">
        <f>Official!R1001</f>
        <v>17.385173525117246</v>
      </c>
      <c r="Q229" s="37">
        <f t="shared" si="40"/>
        <v>187</v>
      </c>
      <c r="R229" s="26">
        <f>Official!R1002</f>
        <v>12.946137855729196</v>
      </c>
      <c r="S229" s="37">
        <f t="shared" si="41"/>
        <v>189</v>
      </c>
      <c r="T229" s="26">
        <f>Official!R1003</f>
        <v>15.327210181210116</v>
      </c>
      <c r="U229" s="26" t="str">
        <f t="shared" si="42"/>
        <v>Warp Gates Total</v>
      </c>
      <c r="V229" s="26">
        <f t="shared" si="43"/>
        <v>4</v>
      </c>
      <c r="W229" s="26">
        <f t="shared" si="44"/>
        <v>227</v>
      </c>
    </row>
    <row r="230" spans="1:23" ht="15" customHeight="1" x14ac:dyDescent="0.25">
      <c r="A230" s="26" t="str">
        <f>Official!T988</f>
        <v>Wuthering Heights</v>
      </c>
      <c r="B230" s="29">
        <v>4</v>
      </c>
      <c r="C230" s="28">
        <f>Official!X992</f>
        <v>53.505535055350549</v>
      </c>
      <c r="D230" s="28">
        <f>Official!X993</f>
        <v>17.158671586715869</v>
      </c>
      <c r="E230" s="28">
        <f>Official!X994</f>
        <v>29.335793357933582</v>
      </c>
      <c r="F230" s="28">
        <f>Official!U998</f>
        <v>68.044081613382318</v>
      </c>
      <c r="G230" s="28">
        <f>Official!U999</f>
        <v>40.727727028558419</v>
      </c>
      <c r="H230" s="28">
        <f>Official!U1000</f>
        <v>45.203337966178395</v>
      </c>
      <c r="I230" s="37">
        <f t="shared" si="36"/>
        <v>24</v>
      </c>
      <c r="J230" s="28">
        <f>Official!X998</f>
        <v>61.420371823601961</v>
      </c>
      <c r="K230" s="37">
        <f t="shared" si="37"/>
        <v>222</v>
      </c>
      <c r="L230" s="28">
        <f>Official!X999</f>
        <v>36.341822707588051</v>
      </c>
      <c r="M230" s="37">
        <f t="shared" si="38"/>
        <v>44</v>
      </c>
      <c r="N230" s="28">
        <f>Official!X1000</f>
        <v>52.237805468809988</v>
      </c>
      <c r="O230" s="37">
        <f t="shared" si="39"/>
        <v>166</v>
      </c>
      <c r="P230" s="26">
        <f>Official!X1001</f>
        <v>14.740622340899206</v>
      </c>
      <c r="Q230" s="37">
        <f t="shared" si="40"/>
        <v>179</v>
      </c>
      <c r="R230" s="26">
        <f>Official!X1002</f>
        <v>12.688153389215369</v>
      </c>
      <c r="S230" s="37">
        <f t="shared" si="41"/>
        <v>175</v>
      </c>
      <c r="T230" s="26">
        <f>Official!X1003</f>
        <v>13.752730336650869</v>
      </c>
      <c r="U230" s="26" t="str">
        <f t="shared" si="42"/>
        <v>Wuthering Heights</v>
      </c>
      <c r="V230" s="26">
        <f t="shared" si="43"/>
        <v>4</v>
      </c>
      <c r="W230" s="26">
        <f t="shared" si="44"/>
        <v>228</v>
      </c>
    </row>
    <row r="231" spans="1:23" ht="15" customHeight="1" x14ac:dyDescent="0.25">
      <c r="A231" s="26" t="str">
        <f>Official!B1005</f>
        <v>Zodiac</v>
      </c>
      <c r="B231" s="29">
        <v>4</v>
      </c>
      <c r="C231" s="28">
        <f>Official!F1009</f>
        <v>33.640081799591002</v>
      </c>
      <c r="D231" s="28">
        <f>Official!F1010</f>
        <v>36.912065439672801</v>
      </c>
      <c r="E231" s="28">
        <f>Official!F1011</f>
        <v>29.447852760736197</v>
      </c>
      <c r="F231" s="28">
        <f>Official!C1015</f>
        <v>55.313919475145084</v>
      </c>
      <c r="G231" s="28">
        <f>Official!C1016</f>
        <v>57.219587660411612</v>
      </c>
      <c r="H231" s="28">
        <f>Official!C1017</f>
        <v>57.423689534572574</v>
      </c>
      <c r="I231" s="37">
        <f t="shared" si="36"/>
        <v>158</v>
      </c>
      <c r="J231" s="28">
        <f>Official!F1015</f>
        <v>48.945114970286255</v>
      </c>
      <c r="K231" s="37">
        <f t="shared" si="37"/>
        <v>136</v>
      </c>
      <c r="L231" s="28">
        <f>Official!F1016</f>
        <v>50.952834092633267</v>
      </c>
      <c r="M231" s="37">
        <f t="shared" si="38"/>
        <v>56</v>
      </c>
      <c r="N231" s="28">
        <f>Official!F1017</f>
        <v>50.102050937080477</v>
      </c>
      <c r="O231" s="37">
        <f t="shared" si="39"/>
        <v>50</v>
      </c>
      <c r="P231" s="26">
        <f>Official!F1018</f>
        <v>8.2301686641409777</v>
      </c>
      <c r="Q231" s="37">
        <f t="shared" si="40"/>
        <v>2</v>
      </c>
      <c r="R231" s="26">
        <f>Official!F1019</f>
        <v>1.0077424342949526</v>
      </c>
      <c r="S231" s="37">
        <f t="shared" si="41"/>
        <v>31</v>
      </c>
      <c r="T231" s="26">
        <f>Official!F1020</f>
        <v>5.863071765469309</v>
      </c>
      <c r="U231" s="26" t="str">
        <f t="shared" si="42"/>
        <v>Zodiac</v>
      </c>
      <c r="V231" s="26">
        <f t="shared" si="43"/>
        <v>4</v>
      </c>
      <c r="W231" s="26">
        <f t="shared" si="44"/>
        <v>229</v>
      </c>
    </row>
  </sheetData>
  <mergeCells count="16">
    <mergeCell ref="Z16:AB16"/>
    <mergeCell ref="Z17:Z19"/>
    <mergeCell ref="Z20:Z22"/>
    <mergeCell ref="Z23:Z25"/>
    <mergeCell ref="Z26:Z28"/>
    <mergeCell ref="Z3:Z5"/>
    <mergeCell ref="Z6:Z8"/>
    <mergeCell ref="Z9:Z11"/>
    <mergeCell ref="Z2:AB2"/>
    <mergeCell ref="O1:T1"/>
    <mergeCell ref="Z12:Z14"/>
    <mergeCell ref="A1:A2"/>
    <mergeCell ref="B1:B2"/>
    <mergeCell ref="C1:E1"/>
    <mergeCell ref="F1:H1"/>
    <mergeCell ref="I1:N1"/>
  </mergeCells>
  <phoneticPr fontId="1" type="noConversion"/>
  <conditionalFormatting sqref="F3:H44">
    <cfRule type="cellIs" dxfId="98" priority="91" operator="lessThan">
      <formula>30</formula>
    </cfRule>
    <cfRule type="cellIs" dxfId="97" priority="92" operator="between">
      <formula>35</formula>
      <formula>30</formula>
    </cfRule>
    <cfRule type="cellIs" dxfId="96" priority="93" operator="between">
      <formula>35</formula>
      <formula>40</formula>
    </cfRule>
    <cfRule type="cellIs" dxfId="95" priority="94" operator="between">
      <formula>47.5</formula>
      <formula>45</formula>
    </cfRule>
    <cfRule type="cellIs" dxfId="94" priority="95" operator="between">
      <formula>52.5</formula>
      <formula>47.5</formula>
    </cfRule>
    <cfRule type="cellIs" dxfId="93" priority="96" operator="between">
      <formula>55</formula>
      <formula>52.5</formula>
    </cfRule>
    <cfRule type="cellIs" dxfId="92" priority="97" operator="between">
      <formula>65</formula>
      <formula>60</formula>
    </cfRule>
    <cfRule type="cellIs" dxfId="91" priority="98" operator="between">
      <formula>70</formula>
      <formula>65</formula>
    </cfRule>
    <cfRule type="cellIs" dxfId="90" priority="99" operator="greaterThan">
      <formula>70</formula>
    </cfRule>
  </conditionalFormatting>
  <conditionalFormatting sqref="J3">
    <cfRule type="cellIs" dxfId="89" priority="82" operator="lessThan">
      <formula>40</formula>
    </cfRule>
    <cfRule type="cellIs" dxfId="88" priority="83" operator="between">
      <formula>40</formula>
      <formula>42.5</formula>
    </cfRule>
    <cfRule type="cellIs" dxfId="87" priority="84" operator="between">
      <formula>42.5</formula>
      <formula>45</formula>
    </cfRule>
    <cfRule type="cellIs" dxfId="86" priority="85" operator="between">
      <formula>48</formula>
      <formula>49.5</formula>
    </cfRule>
    <cfRule type="cellIs" dxfId="85" priority="86" operator="between">
      <formula>49.5</formula>
      <formula>50.5</formula>
    </cfRule>
    <cfRule type="cellIs" dxfId="84" priority="87" operator="between">
      <formula>50.5</formula>
      <formula>52</formula>
    </cfRule>
    <cfRule type="cellIs" dxfId="83" priority="88" operator="between">
      <formula>55</formula>
      <formula>57.5</formula>
    </cfRule>
    <cfRule type="cellIs" dxfId="82" priority="89" operator="between">
      <formula>57.5</formula>
      <formula>60</formula>
    </cfRule>
    <cfRule type="cellIs" dxfId="81" priority="90" operator="greaterThan">
      <formula>60</formula>
    </cfRule>
  </conditionalFormatting>
  <conditionalFormatting sqref="N4:N44">
    <cfRule type="cellIs" dxfId="80" priority="37" operator="lessThan">
      <formula>40</formula>
    </cfRule>
    <cfRule type="cellIs" dxfId="79" priority="38" operator="between">
      <formula>40</formula>
      <formula>42.5</formula>
    </cfRule>
    <cfRule type="cellIs" dxfId="78" priority="39" operator="between">
      <formula>42.5</formula>
      <formula>45</formula>
    </cfRule>
    <cfRule type="cellIs" dxfId="77" priority="40" operator="between">
      <formula>48</formula>
      <formula>49.5</formula>
    </cfRule>
    <cfRule type="cellIs" dxfId="76" priority="41" operator="between">
      <formula>49.5</formula>
      <formula>50.5</formula>
    </cfRule>
    <cfRule type="cellIs" dxfId="75" priority="42" operator="between">
      <formula>50.5</formula>
      <formula>52</formula>
    </cfRule>
    <cfRule type="cellIs" dxfId="74" priority="43" operator="between">
      <formula>55</formula>
      <formula>57.5</formula>
    </cfRule>
    <cfRule type="cellIs" dxfId="73" priority="44" operator="between">
      <formula>57.5</formula>
      <formula>60</formula>
    </cfRule>
    <cfRule type="cellIs" dxfId="72" priority="45" operator="greaterThan">
      <formula>60</formula>
    </cfRule>
  </conditionalFormatting>
  <conditionalFormatting sqref="J4:J44">
    <cfRule type="cellIs" dxfId="71" priority="73" operator="lessThan">
      <formula>40</formula>
    </cfRule>
    <cfRule type="cellIs" dxfId="70" priority="74" operator="between">
      <formula>40</formula>
      <formula>42.5</formula>
    </cfRule>
    <cfRule type="cellIs" dxfId="69" priority="75" operator="between">
      <formula>42.5</formula>
      <formula>45</formula>
    </cfRule>
    <cfRule type="cellIs" dxfId="68" priority="76" operator="between">
      <formula>48</formula>
      <formula>49.5</formula>
    </cfRule>
    <cfRule type="cellIs" dxfId="67" priority="77" operator="between">
      <formula>49.5</formula>
      <formula>50.5</formula>
    </cfRule>
    <cfRule type="cellIs" dxfId="66" priority="78" operator="between">
      <formula>50.5</formula>
      <formula>52</formula>
    </cfRule>
    <cfRule type="cellIs" dxfId="65" priority="79" operator="between">
      <formula>55</formula>
      <formula>57.5</formula>
    </cfRule>
    <cfRule type="cellIs" dxfId="64" priority="80" operator="between">
      <formula>57.5</formula>
      <formula>60</formula>
    </cfRule>
    <cfRule type="cellIs" dxfId="63" priority="81" operator="greaterThan">
      <formula>60</formula>
    </cfRule>
  </conditionalFormatting>
  <conditionalFormatting sqref="L3">
    <cfRule type="cellIs" dxfId="62" priority="64" operator="lessThan">
      <formula>40</formula>
    </cfRule>
    <cfRule type="cellIs" dxfId="61" priority="65" operator="between">
      <formula>40</formula>
      <formula>42.5</formula>
    </cfRule>
    <cfRule type="cellIs" dxfId="60" priority="66" operator="between">
      <formula>42.5</formula>
      <formula>45</formula>
    </cfRule>
    <cfRule type="cellIs" dxfId="59" priority="67" operator="between">
      <formula>48</formula>
      <formula>49.5</formula>
    </cfRule>
    <cfRule type="cellIs" dxfId="58" priority="68" operator="between">
      <formula>49.5</formula>
      <formula>50.5</formula>
    </cfRule>
    <cfRule type="cellIs" dxfId="57" priority="69" operator="between">
      <formula>50.5</formula>
      <formula>52</formula>
    </cfRule>
    <cfRule type="cellIs" dxfId="56" priority="70" operator="between">
      <formula>55</formula>
      <formula>57.5</formula>
    </cfRule>
    <cfRule type="cellIs" dxfId="55" priority="71" operator="between">
      <formula>57.5</formula>
      <formula>60</formula>
    </cfRule>
    <cfRule type="cellIs" dxfId="54" priority="72" operator="greaterThan">
      <formula>60</formula>
    </cfRule>
  </conditionalFormatting>
  <conditionalFormatting sqref="L4:L44">
    <cfRule type="cellIs" dxfId="53" priority="55" operator="lessThan">
      <formula>40</formula>
    </cfRule>
    <cfRule type="cellIs" dxfId="52" priority="56" operator="between">
      <formula>40</formula>
      <formula>42.5</formula>
    </cfRule>
    <cfRule type="cellIs" dxfId="51" priority="57" operator="between">
      <formula>42.5</formula>
      <formula>45</formula>
    </cfRule>
    <cfRule type="cellIs" dxfId="50" priority="58" operator="between">
      <formula>48</formula>
      <formula>49.5</formula>
    </cfRule>
    <cfRule type="cellIs" dxfId="49" priority="59" operator="between">
      <formula>49.5</formula>
      <formula>50.5</formula>
    </cfRule>
    <cfRule type="cellIs" dxfId="48" priority="60" operator="between">
      <formula>50.5</formula>
      <formula>52</formula>
    </cfRule>
    <cfRule type="cellIs" dxfId="47" priority="61" operator="between">
      <formula>55</formula>
      <formula>57.5</formula>
    </cfRule>
    <cfRule type="cellIs" dxfId="46" priority="62" operator="between">
      <formula>57.5</formula>
      <formula>60</formula>
    </cfRule>
    <cfRule type="cellIs" dxfId="45" priority="63" operator="greaterThan">
      <formula>60</formula>
    </cfRule>
  </conditionalFormatting>
  <conditionalFormatting sqref="N3">
    <cfRule type="cellIs" dxfId="44" priority="46" operator="lessThan">
      <formula>40</formula>
    </cfRule>
    <cfRule type="cellIs" dxfId="43" priority="47" operator="between">
      <formula>40</formula>
      <formula>42.5</formula>
    </cfRule>
    <cfRule type="cellIs" dxfId="42" priority="48" operator="between">
      <formula>42.5</formula>
      <formula>45</formula>
    </cfRule>
    <cfRule type="cellIs" dxfId="41" priority="49" operator="between">
      <formula>48</formula>
      <formula>49.5</formula>
    </cfRule>
    <cfRule type="cellIs" dxfId="40" priority="50" operator="between">
      <formula>49.5</formula>
      <formula>50.5</formula>
    </cfRule>
    <cfRule type="cellIs" dxfId="39" priority="51" operator="between">
      <formula>50.5</formula>
      <formula>52</formula>
    </cfRule>
    <cfRule type="cellIs" dxfId="38" priority="52" operator="between">
      <formula>55</formula>
      <formula>57.5</formula>
    </cfRule>
    <cfRule type="cellIs" dxfId="37" priority="53" operator="between">
      <formula>57.5</formula>
      <formula>60</formula>
    </cfRule>
    <cfRule type="cellIs" dxfId="36" priority="54" operator="greaterThan">
      <formula>60</formula>
    </cfRule>
  </conditionalFormatting>
  <conditionalFormatting sqref="F45:H82">
    <cfRule type="cellIs" dxfId="35" priority="28" operator="between">
      <formula>52.5</formula>
      <formula>47.5</formula>
    </cfRule>
    <cfRule type="cellIs" dxfId="34" priority="29" operator="lessThan">
      <formula>30</formula>
    </cfRule>
    <cfRule type="cellIs" dxfId="33" priority="30" operator="between">
      <formula>35</formula>
      <formula>30</formula>
    </cfRule>
    <cfRule type="cellIs" dxfId="32" priority="31" operator="between">
      <formula>35</formula>
      <formula>40</formula>
    </cfRule>
    <cfRule type="cellIs" dxfId="31" priority="32" operator="between">
      <formula>47.5</formula>
      <formula>45</formula>
    </cfRule>
    <cfRule type="cellIs" dxfId="30" priority="33" operator="between">
      <formula>55</formula>
      <formula>52.5</formula>
    </cfRule>
    <cfRule type="cellIs" dxfId="29" priority="34" operator="between">
      <formula>65</formula>
      <formula>60</formula>
    </cfRule>
    <cfRule type="cellIs" dxfId="28" priority="35" operator="between">
      <formula>70</formula>
      <formula>65</formula>
    </cfRule>
    <cfRule type="cellIs" dxfId="27" priority="36" operator="greaterThan">
      <formula>70</formula>
    </cfRule>
  </conditionalFormatting>
  <conditionalFormatting sqref="N45:N82">
    <cfRule type="cellIs" dxfId="26" priority="1" operator="between">
      <formula>49.5</formula>
      <formula>50.5</formula>
    </cfRule>
    <cfRule type="cellIs" dxfId="25" priority="2" operator="lessThan">
      <formula>40</formula>
    </cfRule>
    <cfRule type="cellIs" dxfId="24" priority="3" operator="between">
      <formula>40</formula>
      <formula>42.5</formula>
    </cfRule>
    <cfRule type="cellIs" dxfId="23" priority="4" operator="between">
      <formula>42.5</formula>
      <formula>45</formula>
    </cfRule>
    <cfRule type="cellIs" dxfId="22" priority="5" operator="between">
      <formula>48</formula>
      <formula>49.5</formula>
    </cfRule>
    <cfRule type="cellIs" dxfId="21" priority="6" operator="between">
      <formula>50.5</formula>
      <formula>52</formula>
    </cfRule>
    <cfRule type="cellIs" dxfId="20" priority="7" operator="between">
      <formula>55</formula>
      <formula>57.5</formula>
    </cfRule>
    <cfRule type="cellIs" dxfId="19" priority="8" operator="between">
      <formula>57.5</formula>
      <formula>60</formula>
    </cfRule>
    <cfRule type="cellIs" dxfId="18" priority="9" operator="greaterThan">
      <formula>60</formula>
    </cfRule>
  </conditionalFormatting>
  <conditionalFormatting sqref="J45:J82">
    <cfRule type="cellIs" dxfId="17" priority="19" operator="lessThan">
      <formula>40</formula>
    </cfRule>
    <cfRule type="cellIs" dxfId="16" priority="20" operator="between">
      <formula>40</formula>
      <formula>42.5</formula>
    </cfRule>
    <cfRule type="cellIs" dxfId="15" priority="21" operator="between">
      <formula>42.5</formula>
      <formula>45</formula>
    </cfRule>
    <cfRule type="cellIs" dxfId="14" priority="22" operator="between">
      <formula>48</formula>
      <formula>49.5</formula>
    </cfRule>
    <cfRule type="cellIs" dxfId="13" priority="23" operator="between">
      <formula>49.5</formula>
      <formula>50.5</formula>
    </cfRule>
    <cfRule type="cellIs" dxfId="12" priority="24" operator="between">
      <formula>50.5</formula>
      <formula>52</formula>
    </cfRule>
    <cfRule type="cellIs" dxfId="11" priority="25" operator="between">
      <formula>55</formula>
      <formula>57.5</formula>
    </cfRule>
    <cfRule type="cellIs" dxfId="10" priority="26" operator="between">
      <formula>57.5</formula>
      <formula>60</formula>
    </cfRule>
    <cfRule type="cellIs" dxfId="9" priority="27" operator="greaterThan">
      <formula>60</formula>
    </cfRule>
  </conditionalFormatting>
  <conditionalFormatting sqref="L45:L82">
    <cfRule type="cellIs" dxfId="8" priority="10" operator="lessThan">
      <formula>40</formula>
    </cfRule>
    <cfRule type="cellIs" dxfId="7" priority="11" operator="between">
      <formula>40</formula>
      <formula>42.5</formula>
    </cfRule>
    <cfRule type="cellIs" dxfId="6" priority="12" operator="between">
      <formula>42.5</formula>
      <formula>45</formula>
    </cfRule>
    <cfRule type="cellIs" dxfId="5" priority="13" operator="between">
      <formula>48</formula>
      <formula>49.5</formula>
    </cfRule>
    <cfRule type="cellIs" dxfId="4" priority="14" operator="between">
      <formula>49.5</formula>
      <formula>50.5</formula>
    </cfRule>
    <cfRule type="cellIs" dxfId="3" priority="15" operator="between">
      <formula>50.5</formula>
      <formula>52</formula>
    </cfRule>
    <cfRule type="cellIs" dxfId="2" priority="16" operator="between">
      <formula>55</formula>
      <formula>57.5</formula>
    </cfRule>
    <cfRule type="cellIs" dxfId="1" priority="17" operator="between">
      <formula>57.5</formula>
      <formula>60</formula>
    </cfRule>
    <cfRule type="cellIs" dxfId="0" priority="18" operator="greaterThan">
      <formula>60</formula>
    </cfRule>
  </conditionalFormatting>
  <pageMargins left="0.7" right="0.7" top="0.75" bottom="0.75" header="0.3" footer="0.3"/>
  <ignoredErrors>
    <ignoredError sqref="L3 N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workbookViewId="0"/>
  </sheetViews>
  <sheetFormatPr defaultRowHeight="15" customHeight="1" x14ac:dyDescent="0.25"/>
  <cols>
    <col min="1" max="1" width="8.5703125" customWidth="1"/>
    <col min="2" max="2" width="25.7109375" customWidth="1"/>
    <col min="3" max="3" width="8.5703125" customWidth="1"/>
    <col min="4" max="4" width="25.7109375" customWidth="1"/>
    <col min="5" max="5" width="8.5703125" customWidth="1"/>
    <col min="6" max="6" width="25.7109375" customWidth="1"/>
    <col min="7" max="7" width="8.5703125" customWidth="1"/>
    <col min="8" max="8" width="25.7109375" customWidth="1"/>
    <col min="9" max="9" width="8.5703125" customWidth="1"/>
    <col min="10" max="10" width="25.7109375" customWidth="1"/>
    <col min="11" max="11" width="8.5703125" customWidth="1"/>
    <col min="12" max="12" width="25.7109375" customWidth="1"/>
    <col min="13" max="13" width="8.5703125" customWidth="1"/>
    <col min="14" max="14" width="25.7109375" customWidth="1"/>
    <col min="15" max="15" width="8.5703125" customWidth="1"/>
    <col min="16" max="16" width="25.7109375" customWidth="1"/>
    <col min="17" max="17" width="8.5703125" customWidth="1"/>
  </cols>
  <sheetData>
    <row r="1" spans="1:13" ht="15" customHeight="1" x14ac:dyDescent="0.25">
      <c r="B1" s="58" t="s">
        <v>79</v>
      </c>
      <c r="C1" s="58"/>
      <c r="D1" s="58" t="s">
        <v>80</v>
      </c>
      <c r="E1" s="58"/>
      <c r="F1" s="58" t="s">
        <v>81</v>
      </c>
      <c r="G1" s="58"/>
      <c r="H1" s="58" t="s">
        <v>76</v>
      </c>
      <c r="I1" s="58"/>
      <c r="J1" s="58" t="s">
        <v>82</v>
      </c>
      <c r="K1" s="58"/>
      <c r="L1" s="58" t="s">
        <v>77</v>
      </c>
      <c r="M1" s="58"/>
    </row>
    <row r="2" spans="1:13" ht="15" customHeight="1" x14ac:dyDescent="0.25">
      <c r="A2" s="29">
        <v>1</v>
      </c>
      <c r="B2" s="26" t="str">
        <f>VLOOKUP(A2,'Total Data'!$I:$W, COLUMN('Total Data'!$U4)-COLUMN('Total Data'!$I4)+1, FALSE)</f>
        <v>Geometry</v>
      </c>
      <c r="C2" s="26">
        <f>VLOOKUP(A2,'Total Data'!$I:$W, COLUMN('Total Data'!$J4)-COLUMN('Total Data'!$I4)+1, FALSE)</f>
        <v>78.458856157966281</v>
      </c>
      <c r="D2" s="26" t="str">
        <f>VLOOKUP(A2,'Total Data'!$K:$W, COLUMN('Total Data'!$U11)-COLUMN('Total Data'!$K11)+1, FALSE)</f>
        <v>Battle Royal</v>
      </c>
      <c r="E2" s="26">
        <f>VLOOKUP(A2,'Total Data'!$K:$W, COLUMN('Total Data'!$L11)-COLUMN('Total Data'!$K11)+1, FALSE)</f>
        <v>78.935411864385571</v>
      </c>
      <c r="F2" s="26" t="str">
        <f>VLOOKUP(A2,'Total Data'!$M:$W, COLUMN('Total Data'!$U18)-COLUMN('Total Data'!$M18)+1, FALSE)</f>
        <v>Snowbound</v>
      </c>
      <c r="G2" s="26">
        <f>VLOOKUP(A2,'Total Data'!$M:$W, COLUMN('Total Data'!$N18)-COLUMN('Total Data'!$M18)+1, FALSE)</f>
        <v>63.810978961939597</v>
      </c>
      <c r="H2" s="26" t="str">
        <f>VLOOKUP(A2,'Total Data'!$O:$W, COLUMN('Total Data'!$U4)-COLUMN('Total Data'!$O4)+1, FALSE)</f>
        <v>Tau Cross</v>
      </c>
      <c r="I2" s="26">
        <f>VLOOKUP(A2,'Total Data'!$O:$W, COLUMN('Total Data'!$P4)-COLUMN('Total Data'!$O4)+1, FALSE)</f>
        <v>1.5185272663465594</v>
      </c>
      <c r="J2" s="26" t="str">
        <f>VLOOKUP(A2,'Total Data'!$Q:$W, COLUMN('Total Data'!$U11)-COLUMN('Total Data'!$Q11)+1, FALSE)</f>
        <v>Match Point</v>
      </c>
      <c r="K2" s="26">
        <f>VLOOKUP(A2,'Total Data'!$Q:$W, COLUMN('Total Data'!$R11)-COLUMN('Total Data'!$Q11)+1, FALSE)</f>
        <v>0.58726144886212894</v>
      </c>
      <c r="L2" s="26" t="str">
        <f>VLOOKUP(A2,'Total Data'!$S:$W, COLUMN('Total Data'!$U18)-COLUMN('Total Data'!$S18)+1, FALSE)</f>
        <v>Tau Cross</v>
      </c>
      <c r="M2" s="26">
        <f>VLOOKUP(A2,'Total Data'!$S:$W, COLUMN('Total Data'!$T18)-COLUMN('Total Data'!$S18)+1, FALSE)</f>
        <v>1.3404916504822881</v>
      </c>
    </row>
    <row r="3" spans="1:13" ht="15" customHeight="1" x14ac:dyDescent="0.25">
      <c r="A3" s="29">
        <v>2</v>
      </c>
      <c r="B3" s="26" t="str">
        <f>VLOOKUP(A3,'Total Data'!$I:$W, COLUMN('Total Data'!$U5)-COLUMN('Total Data'!$I5)+1, FALSE)</f>
        <v>Othello</v>
      </c>
      <c r="C3" s="26">
        <f>VLOOKUP(A3,'Total Data'!$I:$W, COLUMN('Total Data'!$J5)-COLUMN('Total Data'!$I5)+1, FALSE)</f>
        <v>67.721330427622263</v>
      </c>
      <c r="D3" s="26" t="str">
        <f>VLOOKUP(A3,'Total Data'!$K:$W, COLUMN('Total Data'!$U12)-COLUMN('Total Data'!$K12)+1, FALSE)</f>
        <v>WCG Neo Legacy of Char</v>
      </c>
      <c r="E3" s="26">
        <f>VLOOKUP(A3,'Total Data'!$K:$W, COLUMN('Total Data'!$L12)-COLUMN('Total Data'!$K12)+1, FALSE)</f>
        <v>71.394412357342986</v>
      </c>
      <c r="F3" s="26" t="str">
        <f>VLOOKUP(A3,'Total Data'!$M:$W, COLUMN('Total Data'!$U19)-COLUMN('Total Data'!$M19)+1, FALSE)</f>
        <v>Neo Jade</v>
      </c>
      <c r="G3" s="26">
        <f>VLOOKUP(A3,'Total Data'!$M:$W, COLUMN('Total Data'!$N19)-COLUMN('Total Data'!$M19)+1, FALSE)</f>
        <v>63.308512645785513</v>
      </c>
      <c r="H3" s="26" t="str">
        <f>VLOOKUP(A3,'Total Data'!$O:$W, COLUMN('Total Data'!$U5)-COLUMN('Total Data'!$O5)+1, FALSE)</f>
        <v>Luna</v>
      </c>
      <c r="I3" s="26">
        <f>VLOOKUP(A3,'Total Data'!$O:$W, COLUMN('Total Data'!$P5)-COLUMN('Total Data'!$O5)+1, FALSE)</f>
        <v>2.6075122921310867</v>
      </c>
      <c r="J3" s="26" t="str">
        <f>VLOOKUP(A3,'Total Data'!$Q:$W, COLUMN('Total Data'!$U12)-COLUMN('Total Data'!$Q12)+1, FALSE)</f>
        <v>Zodiac</v>
      </c>
      <c r="K3" s="26">
        <f>VLOOKUP(A3,'Total Data'!$Q:$W, COLUMN('Total Data'!$R12)-COLUMN('Total Data'!$Q12)+1, FALSE)</f>
        <v>1.0077424342949526</v>
      </c>
      <c r="L3" s="26" t="str">
        <f>VLOOKUP(A3,'Total Data'!$S:$W, COLUMN('Total Data'!$U19)-COLUMN('Total Data'!$S19)+1, FALSE)</f>
        <v>Luna</v>
      </c>
      <c r="M3" s="26">
        <f>VLOOKUP(A3,'Total Data'!$S:$W, COLUMN('Total Data'!$T19)-COLUMN('Total Data'!$S19)+1, FALSE)</f>
        <v>2.4318758545023154</v>
      </c>
    </row>
    <row r="4" spans="1:13" ht="15" customHeight="1" x14ac:dyDescent="0.25">
      <c r="A4" s="29">
        <v>3</v>
      </c>
      <c r="B4" s="26" t="str">
        <f>VLOOKUP(A4,'Total Data'!$I:$W, COLUMN('Total Data'!$U6)-COLUMN('Total Data'!$I6)+1, FALSE)</f>
        <v>Neo Moon Glaive</v>
      </c>
      <c r="C4" s="26">
        <f>VLOOKUP(A4,'Total Data'!$I:$W, COLUMN('Total Data'!$J6)-COLUMN('Total Data'!$I6)+1, FALSE)</f>
        <v>66.459814162298855</v>
      </c>
      <c r="D4" s="26" t="str">
        <f>VLOOKUP(A4,'Total Data'!$K:$W, COLUMN('Total Data'!$U13)-COLUMN('Total Data'!$K13)+1, FALSE)</f>
        <v>Neo Legacy of Char</v>
      </c>
      <c r="E4" s="26">
        <f>VLOOKUP(A4,'Total Data'!$K:$W, COLUMN('Total Data'!$L13)-COLUMN('Total Data'!$K13)+1, FALSE)</f>
        <v>69.620485779145383</v>
      </c>
      <c r="F4" s="26" t="str">
        <f>VLOOKUP(A4,'Total Data'!$M:$W, COLUMN('Total Data'!$U20)-COLUMN('Total Data'!$M20)+1, FALSE)</f>
        <v>Chain Reaction Total</v>
      </c>
      <c r="G4" s="26">
        <f>VLOOKUP(A4,'Total Data'!$M:$W, COLUMN('Total Data'!$N20)-COLUMN('Total Data'!$M20)+1, FALSE)</f>
        <v>63.230978025384388</v>
      </c>
      <c r="H4" s="26" t="str">
        <f>VLOOKUP(A4,'Total Data'!$O:$W, COLUMN('Total Data'!$U6)-COLUMN('Total Data'!$O6)+1, FALSE)</f>
        <v>Fighting Spirit</v>
      </c>
      <c r="I4" s="26">
        <f>VLOOKUP(A4,'Total Data'!$O:$W, COLUMN('Total Data'!$P6)-COLUMN('Total Data'!$O6)+1, FALSE)</f>
        <v>3.1674813762339173</v>
      </c>
      <c r="J4" s="26" t="str">
        <f>VLOOKUP(A4,'Total Data'!$Q:$W, COLUMN('Total Data'!$U13)-COLUMN('Total Data'!$Q13)+1, FALSE)</f>
        <v>Tau Cross</v>
      </c>
      <c r="K4" s="26">
        <f>VLOOKUP(A4,'Total Data'!$Q:$W, COLUMN('Total Data'!$R13)-COLUMN('Total Data'!$Q13)+1, FALSE)</f>
        <v>1.1348615207978037</v>
      </c>
      <c r="L4" s="26" t="str">
        <f>VLOOKUP(A4,'Total Data'!$S:$W, COLUMN('Total Data'!$U20)-COLUMN('Total Data'!$S20)+1, FALSE)</f>
        <v>Circuit Breaker</v>
      </c>
      <c r="M4" s="26">
        <f>VLOOKUP(A4,'Total Data'!$S:$W, COLUMN('Total Data'!$T20)-COLUMN('Total Data'!$S20)+1, FALSE)</f>
        <v>2.5641710884793172</v>
      </c>
    </row>
    <row r="5" spans="1:13" ht="15" customHeight="1" x14ac:dyDescent="0.25">
      <c r="A5" s="29">
        <v>4</v>
      </c>
      <c r="B5" s="26" t="str">
        <f>VLOOKUP(A5,'Total Data'!$I:$W, COLUMN('Total Data'!$U7)-COLUMN('Total Data'!$I7)+1, FALSE)</f>
        <v>Harmony</v>
      </c>
      <c r="C5" s="26">
        <f>VLOOKUP(A5,'Total Data'!$I:$W, COLUMN('Total Data'!$J7)-COLUMN('Total Data'!$I7)+1, FALSE)</f>
        <v>65.365860289349115</v>
      </c>
      <c r="D5" s="26" t="str">
        <f>VLOOKUP(A5,'Total Data'!$K:$W, COLUMN('Total Data'!$U14)-COLUMN('Total Data'!$K14)+1, FALSE)</f>
        <v>Ashrigo</v>
      </c>
      <c r="E5" s="26">
        <f>VLOOKUP(A5,'Total Data'!$K:$W, COLUMN('Total Data'!$L14)-COLUMN('Total Data'!$K14)+1, FALSE)</f>
        <v>69.458407923714105</v>
      </c>
      <c r="F5" s="26" t="str">
        <f>VLOOKUP(A5,'Total Data'!$M:$W, COLUMN('Total Data'!$U21)-COLUMN('Total Data'!$M21)+1, FALSE)</f>
        <v>Jade Total</v>
      </c>
      <c r="G5" s="26">
        <f>VLOOKUP(A5,'Total Data'!$M:$W, COLUMN('Total Data'!$N21)-COLUMN('Total Data'!$M21)+1, FALSE)</f>
        <v>63.008911610670808</v>
      </c>
      <c r="H5" s="26" t="str">
        <f>VLOOKUP(A5,'Total Data'!$O:$W, COLUMN('Total Data'!$U7)-COLUMN('Total Data'!$O7)+1, FALSE)</f>
        <v>Circuit Breaker</v>
      </c>
      <c r="I5" s="26">
        <f>VLOOKUP(A5,'Total Data'!$O:$W, COLUMN('Total Data'!$P7)-COLUMN('Total Data'!$O7)+1, FALSE)</f>
        <v>3.2731131950053167</v>
      </c>
      <c r="J5" s="26" t="str">
        <f>VLOOKUP(A5,'Total Data'!$Q:$W, COLUMN('Total Data'!$U14)-COLUMN('Total Data'!$Q14)+1, FALSE)</f>
        <v>Destination</v>
      </c>
      <c r="K5" s="26">
        <f>VLOOKUP(A5,'Total Data'!$Q:$W, COLUMN('Total Data'!$R14)-COLUMN('Total Data'!$Q14)+1, FALSE)</f>
        <v>1.369727330079707</v>
      </c>
      <c r="L5" s="26" t="str">
        <f>VLOOKUP(A5,'Total Data'!$S:$W, COLUMN('Total Data'!$U21)-COLUMN('Total Data'!$S21)+1, FALSE)</f>
        <v>Fighting Spirit</v>
      </c>
      <c r="M5" s="26">
        <f>VLOOKUP(A5,'Total Data'!$S:$W, COLUMN('Total Data'!$T21)-COLUMN('Total Data'!$S21)+1, FALSE)</f>
        <v>2.5834043828958673</v>
      </c>
    </row>
    <row r="6" spans="1:13" ht="15" customHeight="1" x14ac:dyDescent="0.25">
      <c r="A6" s="29">
        <v>5</v>
      </c>
      <c r="B6" s="26" t="str">
        <f>VLOOKUP(A6,'Total Data'!$I:$W, COLUMN('Total Data'!$U8)-COLUMN('Total Data'!$I8)+1, FALSE)</f>
        <v>U-Boat Total</v>
      </c>
      <c r="C6" s="26">
        <f>VLOOKUP(A6,'Total Data'!$I:$W, COLUMN('Total Data'!$J8)-COLUMN('Total Data'!$I8)+1, FALSE)</f>
        <v>64.843489752072472</v>
      </c>
      <c r="D6" s="26" t="str">
        <f>VLOOKUP(A6,'Total Data'!$K:$W, COLUMN('Total Data'!$U15)-COLUMN('Total Data'!$K15)+1, FALSE)</f>
        <v>Legacy of Char Total</v>
      </c>
      <c r="E6" s="26">
        <f>VLOOKUP(A6,'Total Data'!$K:$W, COLUMN('Total Data'!$L15)-COLUMN('Total Data'!$K15)+1, FALSE)</f>
        <v>69.305256113758233</v>
      </c>
      <c r="F6" s="26" t="str">
        <f>VLOOKUP(A6,'Total Data'!$M:$W, COLUMN('Total Data'!$U22)-COLUMN('Total Data'!$M22)+1, FALSE)</f>
        <v>Baekmagoji</v>
      </c>
      <c r="G6" s="26">
        <f>VLOOKUP(A6,'Total Data'!$M:$W, COLUMN('Total Data'!$N22)-COLUMN('Total Data'!$M22)+1, FALSE)</f>
        <v>62.907648152356884</v>
      </c>
      <c r="H6" s="26" t="str">
        <f>VLOOKUP(A6,'Total Data'!$O:$W, COLUMN('Total Data'!$U8)-COLUMN('Total Data'!$O8)+1, FALSE)</f>
        <v>Blue Storm</v>
      </c>
      <c r="I6" s="26">
        <f>VLOOKUP(A6,'Total Data'!$O:$W, COLUMN('Total Data'!$P8)-COLUMN('Total Data'!$O8)+1, FALSE)</f>
        <v>3.4114792848075624</v>
      </c>
      <c r="J6" s="26" t="str">
        <f>VLOOKUP(A6,'Total Data'!$Q:$W, COLUMN('Total Data'!$U15)-COLUMN('Total Data'!$Q15)+1, FALSE)</f>
        <v>Circuit Breaker</v>
      </c>
      <c r="K6" s="26">
        <f>VLOOKUP(A6,'Total Data'!$Q:$W, COLUMN('Total Data'!$R15)-COLUMN('Total Data'!$Q15)+1, FALSE)</f>
        <v>1.5609858278243587</v>
      </c>
      <c r="L6" s="26" t="str">
        <f>VLOOKUP(A6,'Total Data'!$S:$W, COLUMN('Total Data'!$U22)-COLUMN('Total Data'!$S22)+1, FALSE)</f>
        <v>Blue Storm</v>
      </c>
      <c r="M6" s="26">
        <f>VLOOKUP(A6,'Total Data'!$S:$W, COLUMN('Total Data'!$T22)-COLUMN('Total Data'!$S22)+1, FALSE)</f>
        <v>3.0965141197721837</v>
      </c>
    </row>
    <row r="7" spans="1:13" ht="15" customHeight="1" x14ac:dyDescent="0.25">
      <c r="A7" s="29">
        <v>6</v>
      </c>
      <c r="B7" s="26" t="str">
        <f>VLOOKUP(A7,'Total Data'!$I:$W, COLUMN('Total Data'!$U9)-COLUMN('Total Data'!$I9)+1, FALSE)</f>
        <v>Neo Arkanoid</v>
      </c>
      <c r="C7" s="26">
        <f>VLOOKUP(A7,'Total Data'!$I:$W, COLUMN('Total Data'!$J9)-COLUMN('Total Data'!$I9)+1, FALSE)</f>
        <v>64.51624765112544</v>
      </c>
      <c r="D7" s="26" t="str">
        <f>VLOOKUP(A7,'Total Data'!$K:$W, COLUMN('Total Data'!$U16)-COLUMN('Total Data'!$K16)+1, FALSE)</f>
        <v>Dark Stone</v>
      </c>
      <c r="E7" s="26">
        <f>VLOOKUP(A7,'Total Data'!$K:$W, COLUMN('Total Data'!$L16)-COLUMN('Total Data'!$K16)+1, FALSE)</f>
        <v>67.361860467839946</v>
      </c>
      <c r="F7" s="26" t="str">
        <f>VLOOKUP(A7,'Total Data'!$M:$W, COLUMN('Total Data'!$U23)-COLUMN('Total Data'!$M23)+1, FALSE)</f>
        <v>Jade</v>
      </c>
      <c r="G7" s="26">
        <f>VLOOKUP(A7,'Total Data'!$M:$W, COLUMN('Total Data'!$N23)-COLUMN('Total Data'!$M23)+1, FALSE)</f>
        <v>60.161217315395213</v>
      </c>
      <c r="H7" s="26" t="str">
        <f>VLOOKUP(A7,'Total Data'!$O:$W, COLUMN('Total Data'!$U9)-COLUMN('Total Data'!$O9)+1, FALSE)</f>
        <v>Remote Outpost Total</v>
      </c>
      <c r="I7" s="26">
        <f>VLOOKUP(A7,'Total Data'!$O:$W, COLUMN('Total Data'!$P9)-COLUMN('Total Data'!$O9)+1, FALSE)</f>
        <v>3.7337865276667213</v>
      </c>
      <c r="J7" s="26" t="str">
        <f>VLOOKUP(A7,'Total Data'!$Q:$W, COLUMN('Total Data'!$U16)-COLUMN('Total Data'!$Q16)+1, FALSE)</f>
        <v>Into the Darkness II</v>
      </c>
      <c r="K7" s="26">
        <f>VLOOKUP(A7,'Total Data'!$Q:$W, COLUMN('Total Data'!$R16)-COLUMN('Total Data'!$Q16)+1, FALSE)</f>
        <v>1.7083702850866671</v>
      </c>
      <c r="L7" s="26" t="str">
        <f>VLOOKUP(A7,'Total Data'!$S:$W, COLUMN('Total Data'!$U23)-COLUMN('Total Data'!$S23)+1, FALSE)</f>
        <v>Blaze Total</v>
      </c>
      <c r="M7" s="26">
        <f>VLOOKUP(A7,'Total Data'!$S:$W, COLUMN('Total Data'!$T23)-COLUMN('Total Data'!$S23)+1, FALSE)</f>
        <v>3.1986564354199509</v>
      </c>
    </row>
    <row r="8" spans="1:13" ht="15" customHeight="1" x14ac:dyDescent="0.25">
      <c r="A8" s="29">
        <v>7</v>
      </c>
      <c r="B8" s="26" t="str">
        <f>VLOOKUP(A8,'Total Data'!$I:$W, COLUMN('Total Data'!$U10)-COLUMN('Total Data'!$I10)+1, FALSE)</f>
        <v>New Tornado</v>
      </c>
      <c r="C8" s="26">
        <f>VLOOKUP(A8,'Total Data'!$I:$W, COLUMN('Total Data'!$J10)-COLUMN('Total Data'!$I10)+1, FALSE)</f>
        <v>64.492146761228867</v>
      </c>
      <c r="D8" s="26" t="str">
        <f>VLOOKUP(A8,'Total Data'!$K:$W, COLUMN('Total Data'!$U17)-COLUMN('Total Data'!$K17)+1, FALSE)</f>
        <v>Raid-Assault Total</v>
      </c>
      <c r="E8" s="26">
        <f>VLOOKUP(A8,'Total Data'!$K:$W, COLUMN('Total Data'!$L17)-COLUMN('Total Data'!$K17)+1, FALSE)</f>
        <v>67.292495341401292</v>
      </c>
      <c r="F8" s="26" t="str">
        <f>VLOOKUP(A8,'Total Data'!$M:$W, COLUMN('Total Data'!$U24)-COLUMN('Total Data'!$M24)+1, FALSE)</f>
        <v>Indian Lament Total</v>
      </c>
      <c r="G8" s="26">
        <f>VLOOKUP(A8,'Total Data'!$M:$W, COLUMN('Total Data'!$N24)-COLUMN('Total Data'!$M24)+1, FALSE)</f>
        <v>60.147618188091705</v>
      </c>
      <c r="H8" s="26" t="str">
        <f>VLOOKUP(A8,'Total Data'!$O:$W, COLUMN('Total Data'!$U10)-COLUMN('Total Data'!$O10)+1, FALSE)</f>
        <v>Blaze Total</v>
      </c>
      <c r="I8" s="26">
        <f>VLOOKUP(A8,'Total Data'!$O:$W, COLUMN('Total Data'!$P10)-COLUMN('Total Data'!$O10)+1, FALSE)</f>
        <v>3.8405555841825723</v>
      </c>
      <c r="J8" s="26" t="str">
        <f>VLOOKUP(A8,'Total Data'!$Q:$W, COLUMN('Total Data'!$U17)-COLUMN('Total Data'!$Q17)+1, FALSE)</f>
        <v>Fighting Spirit</v>
      </c>
      <c r="K8" s="26">
        <f>VLOOKUP(A8,'Total Data'!$Q:$W, COLUMN('Total Data'!$R17)-COLUMN('Total Data'!$Q17)+1, FALSE)</f>
        <v>1.8207191278015513</v>
      </c>
      <c r="L8" s="26" t="str">
        <f>VLOOKUP(A8,'Total Data'!$S:$W, COLUMN('Total Data'!$U24)-COLUMN('Total Data'!$S24)+1, FALSE)</f>
        <v>Remote Outpost Total</v>
      </c>
      <c r="M8" s="26">
        <f>VLOOKUP(A8,'Total Data'!$S:$W, COLUMN('Total Data'!$T24)-COLUMN('Total Data'!$S24)+1, FALSE)</f>
        <v>3.2588194067280996</v>
      </c>
    </row>
    <row r="9" spans="1:13" ht="15" customHeight="1" x14ac:dyDescent="0.25">
      <c r="A9" s="29">
        <v>8</v>
      </c>
      <c r="B9" s="26" t="str">
        <f>VLOOKUP(A9,'Total Data'!$I:$W, COLUMN('Total Data'!$U11)-COLUMN('Total Data'!$I11)+1, FALSE)</f>
        <v>Odd-Eye Total</v>
      </c>
      <c r="C9" s="26">
        <f>VLOOKUP(A9,'Total Data'!$I:$W, COLUMN('Total Data'!$J11)-COLUMN('Total Data'!$I11)+1, FALSE)</f>
        <v>64.268213572690271</v>
      </c>
      <c r="D9" s="26" t="str">
        <f>VLOOKUP(A9,'Total Data'!$K:$W, COLUMN('Total Data'!$U18)-COLUMN('Total Data'!$K18)+1, FALSE)</f>
        <v>Outlier Total</v>
      </c>
      <c r="E9" s="26">
        <f>VLOOKUP(A9,'Total Data'!$K:$W, COLUMN('Total Data'!$L18)-COLUMN('Total Data'!$K18)+1, FALSE)</f>
        <v>67.158653612236634</v>
      </c>
      <c r="F9" s="26" t="str">
        <f>VLOOKUP(A9,'Total Data'!$M:$W, COLUMN('Total Data'!$U25)-COLUMN('Total Data'!$M25)+1, FALSE)</f>
        <v>Alternative</v>
      </c>
      <c r="G9" s="26">
        <f>VLOOKUP(A9,'Total Data'!$M:$W, COLUMN('Total Data'!$N25)-COLUMN('Total Data'!$M25)+1, FALSE)</f>
        <v>60.103660095876641</v>
      </c>
      <c r="H9" s="26" t="str">
        <f>VLOOKUP(A9,'Total Data'!$O:$W, COLUMN('Total Data'!$U11)-COLUMN('Total Data'!$O11)+1, FALSE)</f>
        <v>Nemesis</v>
      </c>
      <c r="I9" s="26">
        <f>VLOOKUP(A9,'Total Data'!$O:$W, COLUMN('Total Data'!$P11)-COLUMN('Total Data'!$O11)+1, FALSE)</f>
        <v>4.2421219950676408</v>
      </c>
      <c r="J9" s="26" t="str">
        <f>VLOOKUP(A9,'Total Data'!$Q:$W, COLUMN('Total Data'!$U18)-COLUMN('Total Data'!$Q18)+1, FALSE)</f>
        <v>Desperado</v>
      </c>
      <c r="K9" s="26">
        <f>VLOOKUP(A9,'Total Data'!$Q:$W, COLUMN('Total Data'!$R18)-COLUMN('Total Data'!$Q18)+1, FALSE)</f>
        <v>2.0288672068296907</v>
      </c>
      <c r="L9" s="26" t="str">
        <f>VLOOKUP(A9,'Total Data'!$S:$W, COLUMN('Total Data'!$U25)-COLUMN('Total Data'!$S25)+1, FALSE)</f>
        <v>Into the Darkness II</v>
      </c>
      <c r="M9" s="26">
        <f>VLOOKUP(A9,'Total Data'!$S:$W, COLUMN('Total Data'!$T25)-COLUMN('Total Data'!$S25)+1, FALSE)</f>
        <v>3.595712906248929</v>
      </c>
    </row>
    <row r="10" spans="1:13" ht="15" customHeight="1" x14ac:dyDescent="0.25">
      <c r="A10" s="29">
        <v>9</v>
      </c>
      <c r="B10" s="26" t="str">
        <f>VLOOKUP(A10,'Total Data'!$I:$W, COLUMN('Total Data'!$U12)-COLUMN('Total Data'!$I12)+1, FALSE)</f>
        <v>Ungoro Crater</v>
      </c>
      <c r="C10" s="26">
        <f>VLOOKUP(A10,'Total Data'!$I:$W, COLUMN('Total Data'!$J12)-COLUMN('Total Data'!$I12)+1, FALSE)</f>
        <v>64.103105029826295</v>
      </c>
      <c r="D10" s="26" t="str">
        <f>VLOOKUP(A10,'Total Data'!$K:$W, COLUMN('Total Data'!$U19)-COLUMN('Total Data'!$K19)+1, FALSE)</f>
        <v>WCG Lost Temple</v>
      </c>
      <c r="E10" s="26">
        <f>VLOOKUP(A10,'Total Data'!$K:$W, COLUMN('Total Data'!$L19)-COLUMN('Total Data'!$K19)+1, FALSE)</f>
        <v>66.926598494762999</v>
      </c>
      <c r="F10" s="26" t="str">
        <f>VLOOKUP(A10,'Total Data'!$M:$W, COLUMN('Total Data'!$U26)-COLUMN('Total Data'!$M26)+1, FALSE)</f>
        <v>Shades of Twilight</v>
      </c>
      <c r="G10" s="26">
        <f>VLOOKUP(A10,'Total Data'!$M:$W, COLUMN('Total Data'!$N26)-COLUMN('Total Data'!$M26)+1, FALSE)</f>
        <v>59.796779134069972</v>
      </c>
      <c r="H10" s="26" t="str">
        <f>VLOOKUP(A10,'Total Data'!$O:$W, COLUMN('Total Data'!$U12)-COLUMN('Total Data'!$O12)+1, FALSE)</f>
        <v>Rivalry</v>
      </c>
      <c r="I10" s="26">
        <f>VLOOKUP(A10,'Total Data'!$O:$W, COLUMN('Total Data'!$P12)-COLUMN('Total Data'!$O12)+1, FALSE)</f>
        <v>4.6772587680578317</v>
      </c>
      <c r="J10" s="26" t="str">
        <f>VLOOKUP(A10,'Total Data'!$Q:$W, COLUMN('Total Data'!$U19)-COLUMN('Total Data'!$Q19)+1, FALSE)</f>
        <v>Colosseum II</v>
      </c>
      <c r="K10" s="26">
        <f>VLOOKUP(A10,'Total Data'!$Q:$W, COLUMN('Total Data'!$R19)-COLUMN('Total Data'!$Q19)+1, FALSE)</f>
        <v>2.1140447150820894</v>
      </c>
      <c r="L10" s="26" t="str">
        <f>VLOOKUP(A10,'Total Data'!$S:$W, COLUMN('Total Data'!$U26)-COLUMN('Total Data'!$S26)+1, FALSE)</f>
        <v>Hitchhiker</v>
      </c>
      <c r="M10" s="26">
        <f>VLOOKUP(A10,'Total Data'!$S:$W, COLUMN('Total Data'!$T26)-COLUMN('Total Data'!$S26)+1, FALSE)</f>
        <v>3.809106117334506</v>
      </c>
    </row>
    <row r="11" spans="1:13" ht="15" customHeight="1" x14ac:dyDescent="0.25">
      <c r="A11" s="29">
        <v>10</v>
      </c>
      <c r="B11" s="26" t="str">
        <f>VLOOKUP(A11,'Total Data'!$I:$W, COLUMN('Total Data'!$U13)-COLUMN('Total Data'!$I13)+1, FALSE)</f>
        <v>New Empire of the Sun</v>
      </c>
      <c r="C11" s="26">
        <f>VLOOKUP(A11,'Total Data'!$I:$W, COLUMN('Total Data'!$J13)-COLUMN('Total Data'!$I13)+1, FALSE)</f>
        <v>63.893550496119211</v>
      </c>
      <c r="D11" s="26" t="str">
        <f>VLOOKUP(A11,'Total Data'!$K:$W, COLUMN('Total Data'!$U20)-COLUMN('Total Data'!$K20)+1, FALSE)</f>
        <v>Fantasy</v>
      </c>
      <c r="E11" s="26">
        <f>VLOOKUP(A11,'Total Data'!$K:$W, COLUMN('Total Data'!$L20)-COLUMN('Total Data'!$K20)+1, FALSE)</f>
        <v>66.549244304189983</v>
      </c>
      <c r="F11" s="26" t="str">
        <f>VLOOKUP(A11,'Total Data'!$M:$W, COLUMN('Total Data'!$U27)-COLUMN('Total Data'!$M27)+1, FALSE)</f>
        <v>Monte Cristo</v>
      </c>
      <c r="G11" s="26">
        <f>VLOOKUP(A11,'Total Data'!$M:$W, COLUMN('Total Data'!$N27)-COLUMN('Total Data'!$M27)+1, FALSE)</f>
        <v>59.581392910813776</v>
      </c>
      <c r="H11" s="26" t="str">
        <f>VLOOKUP(A11,'Total Data'!$O:$W, COLUMN('Total Data'!$U13)-COLUMN('Total Data'!$O13)+1, FALSE)</f>
        <v>Fantasy II</v>
      </c>
      <c r="I11" s="26">
        <f>VLOOKUP(A11,'Total Data'!$O:$W, COLUMN('Total Data'!$P13)-COLUMN('Total Data'!$O13)+1, FALSE)</f>
        <v>4.7342877867821844</v>
      </c>
      <c r="J11" s="26" t="str">
        <f>VLOOKUP(A11,'Total Data'!$Q:$W, COLUMN('Total Data'!$U20)-COLUMN('Total Data'!$Q20)+1, FALSE)</f>
        <v>Neo Medusa</v>
      </c>
      <c r="K11" s="26">
        <f>VLOOKUP(A11,'Total Data'!$Q:$W, COLUMN('Total Data'!$R20)-COLUMN('Total Data'!$Q20)+1, FALSE)</f>
        <v>2.1246958731052157</v>
      </c>
      <c r="L11" s="26" t="str">
        <f>VLOOKUP(A11,'Total Data'!$S:$W, COLUMN('Total Data'!$U27)-COLUMN('Total Data'!$S27)+1, FALSE)</f>
        <v>Neo Medusa</v>
      </c>
      <c r="M11" s="26">
        <f>VLOOKUP(A11,'Total Data'!$S:$W, COLUMN('Total Data'!$T27)-COLUMN('Total Data'!$S27)+1, FALSE)</f>
        <v>3.837156672083164</v>
      </c>
    </row>
    <row r="12" spans="1:13" ht="15" customHeight="1" x14ac:dyDescent="0.25">
      <c r="A12" s="29">
        <v>11</v>
      </c>
      <c r="B12" s="26" t="str">
        <f>VLOOKUP(A12,'Total Data'!$I:$W, COLUMN('Total Data'!$U14)-COLUMN('Total Data'!$I14)+1, FALSE)</f>
        <v>Monty Hall SE</v>
      </c>
      <c r="C12" s="26">
        <f>VLOOKUP(A12,'Total Data'!$I:$W, COLUMN('Total Data'!$J14)-COLUMN('Total Data'!$I14)+1, FALSE)</f>
        <v>63.725070072861499</v>
      </c>
      <c r="D12" s="26" t="str">
        <f>VLOOKUP(A12,'Total Data'!$K:$W, COLUMN('Total Data'!$U21)-COLUMN('Total Data'!$K21)+1, FALSE)</f>
        <v>Evolution Warp Gates II</v>
      </c>
      <c r="E12" s="26">
        <f>VLOOKUP(A12,'Total Data'!$K:$W, COLUMN('Total Data'!$L21)-COLUMN('Total Data'!$K21)+1, FALSE)</f>
        <v>66.365207729532955</v>
      </c>
      <c r="F12" s="26" t="str">
        <f>VLOOKUP(A12,'Total Data'!$M:$W, COLUMN('Total Data'!$U28)-COLUMN('Total Data'!$M28)+1, FALSE)</f>
        <v>Polaris Rhapsody</v>
      </c>
      <c r="G12" s="26">
        <f>VLOOKUP(A12,'Total Data'!$M:$W, COLUMN('Total Data'!$N28)-COLUMN('Total Data'!$M28)+1, FALSE)</f>
        <v>59.548565003868248</v>
      </c>
      <c r="H12" s="26" t="str">
        <f>VLOOKUP(A12,'Total Data'!$O:$W, COLUMN('Total Data'!$U14)-COLUMN('Total Data'!$O14)+1, FALSE)</f>
        <v>Into the Darkness II</v>
      </c>
      <c r="I12" s="26">
        <f>VLOOKUP(A12,'Total Data'!$O:$W, COLUMN('Total Data'!$P14)-COLUMN('Total Data'!$O14)+1, FALSE)</f>
        <v>4.7895483688301068</v>
      </c>
      <c r="J12" s="26" t="str">
        <f>VLOOKUP(A12,'Total Data'!$Q:$W, COLUMN('Total Data'!$U21)-COLUMN('Total Data'!$Q21)+1, FALSE)</f>
        <v>Hitchhiker</v>
      </c>
      <c r="K12" s="26">
        <f>VLOOKUP(A12,'Total Data'!$Q:$W, COLUMN('Total Data'!$R21)-COLUMN('Total Data'!$Q21)+1, FALSE)</f>
        <v>2.1364742591125774</v>
      </c>
      <c r="L12" s="26" t="str">
        <f>VLOOKUP(A12,'Total Data'!$S:$W, COLUMN('Total Data'!$U28)-COLUMN('Total Data'!$S28)+1, FALSE)</f>
        <v>Nemesis</v>
      </c>
      <c r="M12" s="26">
        <f>VLOOKUP(A12,'Total Data'!$S:$W, COLUMN('Total Data'!$T28)-COLUMN('Total Data'!$S28)+1, FALSE)</f>
        <v>3.8740830326330928</v>
      </c>
    </row>
    <row r="13" spans="1:13" ht="15" customHeight="1" x14ac:dyDescent="0.25">
      <c r="A13" s="29">
        <v>12</v>
      </c>
      <c r="B13" s="26" t="str">
        <f>VLOOKUP(A13,'Total Data'!$I:$W, COLUMN('Total Data'!$U15)-COLUMN('Total Data'!$I15)+1, FALSE)</f>
        <v>Moon Glaive Total</v>
      </c>
      <c r="C13" s="26">
        <f>VLOOKUP(A13,'Total Data'!$I:$W, COLUMN('Total Data'!$J15)-COLUMN('Total Data'!$I15)+1, FALSE)</f>
        <v>63.599632729098303</v>
      </c>
      <c r="D13" s="26" t="str">
        <f>VLOOKUP(A13,'Total Data'!$K:$W, COLUMN('Total Data'!$U22)-COLUMN('Total Data'!$K22)+1, FALSE)</f>
        <v>Raid-Assault</v>
      </c>
      <c r="E13" s="26">
        <f>VLOOKUP(A13,'Total Data'!$K:$W, COLUMN('Total Data'!$L22)-COLUMN('Total Data'!$K22)+1, FALSE)</f>
        <v>65.850414617444244</v>
      </c>
      <c r="F13" s="26" t="str">
        <f>VLOOKUP(A13,'Total Data'!$M:$W, COLUMN('Total Data'!$U29)-COLUMN('Total Data'!$M29)+1, FALSE)</f>
        <v>Aztec</v>
      </c>
      <c r="G13" s="26">
        <f>VLOOKUP(A13,'Total Data'!$M:$W, COLUMN('Total Data'!$N29)-COLUMN('Total Data'!$M29)+1, FALSE)</f>
        <v>58.325460316043184</v>
      </c>
      <c r="H13" s="26" t="str">
        <f>VLOOKUP(A13,'Total Data'!$O:$W, COLUMN('Total Data'!$U15)-COLUMN('Total Data'!$O15)+1, FALSE)</f>
        <v>Hitchhiker</v>
      </c>
      <c r="I13" s="26">
        <f>VLOOKUP(A13,'Total Data'!$O:$W, COLUMN('Total Data'!$P15)-COLUMN('Total Data'!$O15)+1, FALSE)</f>
        <v>4.9451043028817576</v>
      </c>
      <c r="J13" s="26" t="str">
        <f>VLOOKUP(A13,'Total Data'!$Q:$W, COLUMN('Total Data'!$U22)-COLUMN('Total Data'!$Q22)+1, FALSE)</f>
        <v>Parallel Lines Total</v>
      </c>
      <c r="K13" s="26">
        <f>VLOOKUP(A13,'Total Data'!$Q:$W, COLUMN('Total Data'!$R22)-COLUMN('Total Data'!$Q22)+1, FALSE)</f>
        <v>2.1619976379734474</v>
      </c>
      <c r="L13" s="26" t="str">
        <f>VLOOKUP(A13,'Total Data'!$S:$W, COLUMN('Total Data'!$U29)-COLUMN('Total Data'!$S29)+1, FALSE)</f>
        <v>Rivalry</v>
      </c>
      <c r="M13" s="26">
        <f>VLOOKUP(A13,'Total Data'!$S:$W, COLUMN('Total Data'!$T29)-COLUMN('Total Data'!$S29)+1, FALSE)</f>
        <v>3.9216557903457914</v>
      </c>
    </row>
    <row r="14" spans="1:13" ht="15" customHeight="1" x14ac:dyDescent="0.25">
      <c r="A14" s="29">
        <v>13</v>
      </c>
      <c r="B14" s="26" t="str">
        <f>VLOOKUP(A14,'Total Data'!$I:$W, COLUMN('Total Data'!$U16)-COLUMN('Total Data'!$I16)+1, FALSE)</f>
        <v>Arkanoid Total</v>
      </c>
      <c r="C14" s="26">
        <f>VLOOKUP(A14,'Total Data'!$I:$W, COLUMN('Total Data'!$J16)-COLUMN('Total Data'!$I16)+1, FALSE)</f>
        <v>63.573413529609667</v>
      </c>
      <c r="D14" s="26" t="str">
        <f>VLOOKUP(A14,'Total Data'!$K:$W, COLUMN('Total Data'!$U23)-COLUMN('Total Data'!$K23)+1, FALSE)</f>
        <v>Alternative</v>
      </c>
      <c r="E14" s="26">
        <f>VLOOKUP(A14,'Total Data'!$K:$W, COLUMN('Total Data'!$L23)-COLUMN('Total Data'!$K23)+1, FALSE)</f>
        <v>65.656350784536954</v>
      </c>
      <c r="F14" s="26" t="str">
        <f>VLOOKUP(A14,'Total Data'!$M:$W, COLUMN('Total Data'!$U30)-COLUMN('Total Data'!$M30)+1, FALSE)</f>
        <v>Aztec Total</v>
      </c>
      <c r="G14" s="26">
        <f>VLOOKUP(A14,'Total Data'!$M:$W, COLUMN('Total Data'!$N30)-COLUMN('Total Data'!$M30)+1, FALSE)</f>
        <v>58.165648600773963</v>
      </c>
      <c r="H14" s="26" t="str">
        <f>VLOOKUP(A14,'Total Data'!$O:$W, COLUMN('Total Data'!$U16)-COLUMN('Total Data'!$O16)+1, FALSE)</f>
        <v>Neo Medusa</v>
      </c>
      <c r="I14" s="26">
        <f>VLOOKUP(A14,'Total Data'!$O:$W, COLUMN('Total Data'!$P16)-COLUMN('Total Data'!$O16)+1, FALSE)</f>
        <v>4.9933165430437461</v>
      </c>
      <c r="J14" s="26" t="str">
        <f>VLOOKUP(A14,'Total Data'!$Q:$W, COLUMN('Total Data'!$U23)-COLUMN('Total Data'!$Q23)+1, FALSE)</f>
        <v>Luna</v>
      </c>
      <c r="K14" s="26">
        <f>VLOOKUP(A14,'Total Data'!$Q:$W, COLUMN('Total Data'!$R23)-COLUMN('Total Data'!$Q23)+1, FALSE)</f>
        <v>2.2425253599029866</v>
      </c>
      <c r="L14" s="26" t="str">
        <f>VLOOKUP(A14,'Total Data'!$S:$W, COLUMN('Total Data'!$U30)-COLUMN('Total Data'!$S30)+1, FALSE)</f>
        <v>Destination</v>
      </c>
      <c r="M14" s="26">
        <f>VLOOKUP(A14,'Total Data'!$S:$W, COLUMN('Total Data'!$T30)-COLUMN('Total Data'!$S30)+1, FALSE)</f>
        <v>4.1422313518567142</v>
      </c>
    </row>
    <row r="15" spans="1:13" ht="15" customHeight="1" x14ac:dyDescent="0.25">
      <c r="A15" s="29">
        <v>14</v>
      </c>
      <c r="B15" s="26" t="str">
        <f>VLOOKUP(A15,'Total Data'!$I:$W, COLUMN('Total Data'!$U17)-COLUMN('Total Data'!$I17)+1, FALSE)</f>
        <v>Jim Raynor's Memory Jungle J1.5</v>
      </c>
      <c r="C15" s="26">
        <f>VLOOKUP(A15,'Total Data'!$I:$W, COLUMN('Total Data'!$J17)-COLUMN('Total Data'!$I17)+1, FALSE)</f>
        <v>63.254944075566641</v>
      </c>
      <c r="D15" s="26" t="str">
        <f>VLOOKUP(A15,'Total Data'!$K:$W, COLUMN('Total Data'!$U24)-COLUMN('Total Data'!$K24)+1, FALSE)</f>
        <v>Raid-Assault II</v>
      </c>
      <c r="E15" s="26">
        <f>VLOOKUP(A15,'Total Data'!$K:$W, COLUMN('Total Data'!$L24)-COLUMN('Total Data'!$K24)+1, FALSE)</f>
        <v>64.776887348162674</v>
      </c>
      <c r="F15" s="26" t="str">
        <f>VLOOKUP(A15,'Total Data'!$M:$W, COLUMN('Total Data'!$U31)-COLUMN('Total Data'!$M31)+1, FALSE)</f>
        <v>Neo Hall of Valhalla</v>
      </c>
      <c r="G15" s="26">
        <f>VLOOKUP(A15,'Total Data'!$M:$W, COLUMN('Total Data'!$N31)-COLUMN('Total Data'!$M31)+1, FALSE)</f>
        <v>57.889503117884217</v>
      </c>
      <c r="H15" s="26" t="str">
        <f>VLOOKUP(A15,'Total Data'!$O:$W, COLUMN('Total Data'!$U17)-COLUMN('Total Data'!$O17)+1, FALSE)</f>
        <v>New Bloody Ridge</v>
      </c>
      <c r="I15" s="26">
        <f>VLOOKUP(A15,'Total Data'!$O:$W, COLUMN('Total Data'!$P17)-COLUMN('Total Data'!$O17)+1, FALSE)</f>
        <v>5.1085453718356462</v>
      </c>
      <c r="J15" s="26" t="str">
        <f>VLOOKUP(A15,'Total Data'!$Q:$W, COLUMN('Total Data'!$U24)-COLUMN('Total Data'!$Q24)+1, FALSE)</f>
        <v>La Mancha</v>
      </c>
      <c r="K15" s="26">
        <f>VLOOKUP(A15,'Total Data'!$Q:$W, COLUMN('Total Data'!$R24)-COLUMN('Total Data'!$Q24)+1, FALSE)</f>
        <v>2.2781133326103342</v>
      </c>
      <c r="L15" s="26" t="str">
        <f>VLOOKUP(A15,'Total Data'!$S:$W, COLUMN('Total Data'!$U31)-COLUMN('Total Data'!$S31)+1, FALSE)</f>
        <v>Fantasy II</v>
      </c>
      <c r="M15" s="26">
        <f>VLOOKUP(A15,'Total Data'!$S:$W, COLUMN('Total Data'!$T31)-COLUMN('Total Data'!$S31)+1, FALSE)</f>
        <v>4.3551198957520443</v>
      </c>
    </row>
    <row r="16" spans="1:13" ht="15" customHeight="1" x14ac:dyDescent="0.25">
      <c r="A16" s="29">
        <v>15</v>
      </c>
      <c r="B16" s="26" t="str">
        <f>VLOOKUP(A16,'Total Data'!$I:$W, COLUMN('Total Data'!$U18)-COLUMN('Total Data'!$I18)+1, FALSE)</f>
        <v>Ground Zero</v>
      </c>
      <c r="C16" s="26">
        <f>VLOOKUP(A16,'Total Data'!$I:$W, COLUMN('Total Data'!$J18)-COLUMN('Total Data'!$I18)+1, FALSE)</f>
        <v>63.030610635042066</v>
      </c>
      <c r="D16" s="26" t="str">
        <f>VLOOKUP(A16,'Total Data'!$K:$W, COLUMN('Total Data'!$U25)-COLUMN('Total Data'!$K25)+1, FALSE)</f>
        <v>Warp Gates Total</v>
      </c>
      <c r="E16" s="26">
        <f>VLOOKUP(A16,'Total Data'!$K:$W, COLUMN('Total Data'!$L25)-COLUMN('Total Data'!$K25)+1, FALSE)</f>
        <v>64.771430391232457</v>
      </c>
      <c r="F16" s="26" t="str">
        <f>VLOOKUP(A16,'Total Data'!$M:$W, COLUMN('Total Data'!$U32)-COLUMN('Total Data'!$M32)+1, FALSE)</f>
        <v>Colosseum</v>
      </c>
      <c r="G16" s="26">
        <f>VLOOKUP(A16,'Total Data'!$M:$W, COLUMN('Total Data'!$N32)-COLUMN('Total Data'!$M32)+1, FALSE)</f>
        <v>57.828692233263666</v>
      </c>
      <c r="H16" s="26" t="str">
        <f>VLOOKUP(A16,'Total Data'!$O:$W, COLUMN('Total Data'!$U18)-COLUMN('Total Data'!$O18)+1, FALSE)</f>
        <v>Into the Darkness Total</v>
      </c>
      <c r="I16" s="26">
        <f>VLOOKUP(A16,'Total Data'!$O:$W, COLUMN('Total Data'!$P18)-COLUMN('Total Data'!$O18)+1, FALSE)</f>
        <v>5.5412359464030434</v>
      </c>
      <c r="J16" s="26" t="str">
        <f>VLOOKUP(A16,'Total Data'!$Q:$W, COLUMN('Total Data'!$U25)-COLUMN('Total Data'!$Q25)+1, FALSE)</f>
        <v>The Eye</v>
      </c>
      <c r="K16" s="26">
        <f>VLOOKUP(A16,'Total Data'!$Q:$W, COLUMN('Total Data'!$R25)-COLUMN('Total Data'!$Q25)+1, FALSE)</f>
        <v>2.305484555467388</v>
      </c>
      <c r="L16" s="26" t="str">
        <f>VLOOKUP(A16,'Total Data'!$S:$W, COLUMN('Total Data'!$U32)-COLUMN('Total Data'!$S32)+1, FALSE)</f>
        <v>Colosseum II</v>
      </c>
      <c r="M16" s="26">
        <f>VLOOKUP(A16,'Total Data'!$S:$W, COLUMN('Total Data'!$T32)-COLUMN('Total Data'!$S32)+1, FALSE)</f>
        <v>4.4771733304534136</v>
      </c>
    </row>
    <row r="17" spans="1:13" ht="15" customHeight="1" x14ac:dyDescent="0.25">
      <c r="A17" s="29">
        <v>16</v>
      </c>
      <c r="B17" s="26" t="str">
        <f>VLOOKUP(A17,'Total Data'!$I:$W, COLUMN('Total Data'!$U19)-COLUMN('Total Data'!$I19)+1, FALSE)</f>
        <v>Odd-Eye</v>
      </c>
      <c r="C17" s="26">
        <f>VLOOKUP(A17,'Total Data'!$I:$W, COLUMN('Total Data'!$J19)-COLUMN('Total Data'!$I19)+1, FALSE)</f>
        <v>63.023230711880871</v>
      </c>
      <c r="D17" s="26" t="str">
        <f>VLOOKUP(A17,'Total Data'!$K:$W, COLUMN('Total Data'!$U26)-COLUMN('Total Data'!$K26)+1, FALSE)</f>
        <v>Plains to Hill Blizzard</v>
      </c>
      <c r="E17" s="26">
        <f>VLOOKUP(A17,'Total Data'!$K:$W, COLUMN('Total Data'!$L26)-COLUMN('Total Data'!$K26)+1, FALSE)</f>
        <v>63.869358943709592</v>
      </c>
      <c r="F17" s="26" t="str">
        <f>VLOOKUP(A17,'Total Data'!$M:$W, COLUMN('Total Data'!$U33)-COLUMN('Total Data'!$M33)+1, FALSE)</f>
        <v>Outlier Total</v>
      </c>
      <c r="G17" s="26">
        <f>VLOOKUP(A17,'Total Data'!$M:$W, COLUMN('Total Data'!$N33)-COLUMN('Total Data'!$M33)+1, FALSE)</f>
        <v>57.662209417997502</v>
      </c>
      <c r="H17" s="26" t="str">
        <f>VLOOKUP(A17,'Total Data'!$O:$W, COLUMN('Total Data'!$U19)-COLUMN('Total Data'!$O19)+1, FALSE)</f>
        <v>Destination</v>
      </c>
      <c r="I17" s="26">
        <f>VLOOKUP(A17,'Total Data'!$O:$W, COLUMN('Total Data'!$P19)-COLUMN('Total Data'!$O19)+1, FALSE)</f>
        <v>5.6956130649686978</v>
      </c>
      <c r="J17" s="26" t="str">
        <f>VLOOKUP(A17,'Total Data'!$Q:$W, COLUMN('Total Data'!$U26)-COLUMN('Total Data'!$Q26)+1, FALSE)</f>
        <v>Blaze Total</v>
      </c>
      <c r="K17" s="26">
        <f>VLOOKUP(A17,'Total Data'!$Q:$W, COLUMN('Total Data'!$R26)-COLUMN('Total Data'!$Q26)+1, FALSE)</f>
        <v>2.3901754723264554</v>
      </c>
      <c r="L17" s="26" t="str">
        <f>VLOOKUP(A17,'Total Data'!$S:$W, COLUMN('Total Data'!$U33)-COLUMN('Total Data'!$S33)+1, FALSE)</f>
        <v>Forest of Abyss</v>
      </c>
      <c r="M17" s="26">
        <f>VLOOKUP(A17,'Total Data'!$S:$W, COLUMN('Total Data'!$T33)-COLUMN('Total Data'!$S33)+1, FALSE)</f>
        <v>4.6876403654378755</v>
      </c>
    </row>
    <row r="18" spans="1:13" ht="15" customHeight="1" x14ac:dyDescent="0.25">
      <c r="A18" s="29">
        <v>17</v>
      </c>
      <c r="B18" s="26" t="str">
        <f>VLOOKUP(A18,'Total Data'!$I:$W, COLUMN('Total Data'!$U20)-COLUMN('Total Data'!$I20)+1, FALSE)</f>
        <v>Beltway Total</v>
      </c>
      <c r="C18" s="26">
        <f>VLOOKUP(A18,'Total Data'!$I:$W, COLUMN('Total Data'!$J20)-COLUMN('Total Data'!$I20)+1, FALSE)</f>
        <v>62.34201219964821</v>
      </c>
      <c r="D18" s="26" t="str">
        <f>VLOOKUP(A18,'Total Data'!$K:$W, COLUMN('Total Data'!$U27)-COLUMN('Total Data'!$K27)+1, FALSE)</f>
        <v>Mercury</v>
      </c>
      <c r="E18" s="26">
        <f>VLOOKUP(A18,'Total Data'!$K:$W, COLUMN('Total Data'!$L27)-COLUMN('Total Data'!$K27)+1, FALSE)</f>
        <v>63.438430693494496</v>
      </c>
      <c r="F18" s="26" t="str">
        <f>VLOOKUP(A18,'Total Data'!$M:$W, COLUMN('Total Data'!$U34)-COLUMN('Total Data'!$M34)+1, FALSE)</f>
        <v>Indian Lament</v>
      </c>
      <c r="G18" s="26">
        <f>VLOOKUP(A18,'Total Data'!$M:$W, COLUMN('Total Data'!$N34)-COLUMN('Total Data'!$M34)+1, FALSE)</f>
        <v>57.65203276692769</v>
      </c>
      <c r="H18" s="26" t="str">
        <f>VLOOKUP(A18,'Total Data'!$O:$W, COLUMN('Total Data'!$U20)-COLUMN('Total Data'!$O20)+1, FALSE)</f>
        <v>Silent Vortex Total</v>
      </c>
      <c r="I18" s="26">
        <f>VLOOKUP(A18,'Total Data'!$O:$W, COLUMN('Total Data'!$P20)-COLUMN('Total Data'!$O20)+1, FALSE)</f>
        <v>5.9263390737148818</v>
      </c>
      <c r="J18" s="26" t="str">
        <f>VLOOKUP(A18,'Total Data'!$Q:$W, COLUMN('Total Data'!$U27)-COLUMN('Total Data'!$Q27)+1, FALSE)</f>
        <v>Forest of Abyss</v>
      </c>
      <c r="K18" s="26">
        <f>VLOOKUP(A18,'Total Data'!$Q:$W, COLUMN('Total Data'!$R27)-COLUMN('Total Data'!$Q27)+1, FALSE)</f>
        <v>2.5277850494505869</v>
      </c>
      <c r="L18" s="26" t="str">
        <f>VLOOKUP(A18,'Total Data'!$S:$W, COLUMN('Total Data'!$U34)-COLUMN('Total Data'!$S34)+1, FALSE)</f>
        <v>New Bloody Ridge</v>
      </c>
      <c r="M18" s="26">
        <f>VLOOKUP(A18,'Total Data'!$S:$W, COLUMN('Total Data'!$T34)-COLUMN('Total Data'!$S34)+1, FALSE)</f>
        <v>4.7500799046076869</v>
      </c>
    </row>
    <row r="19" spans="1:13" ht="15" customHeight="1" x14ac:dyDescent="0.25">
      <c r="A19" s="29">
        <v>18</v>
      </c>
      <c r="B19" s="26" t="str">
        <f>VLOOKUP(A19,'Total Data'!$I:$W, COLUMN('Total Data'!$U21)-COLUMN('Total Data'!$I21)+1, FALSE)</f>
        <v>Shades of Twilight</v>
      </c>
      <c r="C19" s="26">
        <f>VLOOKUP(A19,'Total Data'!$I:$W, COLUMN('Total Data'!$J21)-COLUMN('Total Data'!$I21)+1, FALSE)</f>
        <v>62.320651964007538</v>
      </c>
      <c r="D19" s="26" t="str">
        <f>VLOOKUP(A19,'Total Data'!$K:$W, COLUMN('Total Data'!$U28)-COLUMN('Total Data'!$K28)+1, FALSE)</f>
        <v>Tornado</v>
      </c>
      <c r="E19" s="26">
        <f>VLOOKUP(A19,'Total Data'!$K:$W, COLUMN('Total Data'!$L28)-COLUMN('Total Data'!$K28)+1, FALSE)</f>
        <v>62.689587064728798</v>
      </c>
      <c r="F19" s="26" t="str">
        <f>VLOOKUP(A19,'Total Data'!$M:$W, COLUMN('Total Data'!$U35)-COLUMN('Total Data'!$M35)+1, FALSE)</f>
        <v>Neo Forbidden Zone</v>
      </c>
      <c r="G19" s="26">
        <f>VLOOKUP(A19,'Total Data'!$M:$W, COLUMN('Total Data'!$N35)-COLUMN('Total Data'!$M35)+1, FALSE)</f>
        <v>57.106313406754055</v>
      </c>
      <c r="H19" s="26" t="str">
        <f>VLOOKUP(A19,'Total Data'!$O:$W, COLUMN('Total Data'!$U21)-COLUMN('Total Data'!$O21)+1, FALSE)</f>
        <v>Plains to Hill Total</v>
      </c>
      <c r="I19" s="26">
        <f>VLOOKUP(A19,'Total Data'!$O:$W, COLUMN('Total Data'!$P21)-COLUMN('Total Data'!$O21)+1, FALSE)</f>
        <v>5.9396236397683913</v>
      </c>
      <c r="J19" s="26" t="str">
        <f>VLOOKUP(A19,'Total Data'!$Q:$W, COLUMN('Total Data'!$U28)-COLUMN('Total Data'!$Q28)+1, FALSE)</f>
        <v>Remote Outpost Total</v>
      </c>
      <c r="K19" s="26">
        <f>VLOOKUP(A19,'Total Data'!$Q:$W, COLUMN('Total Data'!$R28)-COLUMN('Total Data'!$Q28)+1, FALSE)</f>
        <v>2.7016006398336989</v>
      </c>
      <c r="L19" s="26" t="str">
        <f>VLOOKUP(A19,'Total Data'!$S:$W, COLUMN('Total Data'!$U35)-COLUMN('Total Data'!$S35)+1, FALSE)</f>
        <v>Parallel Lines Total</v>
      </c>
      <c r="M19" s="26">
        <f>VLOOKUP(A19,'Total Data'!$S:$W, COLUMN('Total Data'!$T35)-COLUMN('Total Data'!$S35)+1, FALSE)</f>
        <v>4.775153708977145</v>
      </c>
    </row>
    <row r="20" spans="1:13" ht="15" customHeight="1" x14ac:dyDescent="0.25">
      <c r="A20" s="29">
        <v>19</v>
      </c>
      <c r="B20" s="26" t="str">
        <f>VLOOKUP(A20,'Total Data'!$I:$W, COLUMN('Total Data'!$U22)-COLUMN('Total Data'!$I22)+1, FALSE)</f>
        <v>Roadrunner</v>
      </c>
      <c r="C20" s="26">
        <f>VLOOKUP(A20,'Total Data'!$I:$W, COLUMN('Total Data'!$J22)-COLUMN('Total Data'!$I22)+1, FALSE)</f>
        <v>62.020721886728396</v>
      </c>
      <c r="D20" s="26" t="str">
        <f>VLOOKUP(A20,'Total Data'!$K:$W, COLUMN('Total Data'!$U29)-COLUMN('Total Data'!$K29)+1, FALSE)</f>
        <v>Judgment Day</v>
      </c>
      <c r="E20" s="26">
        <f>VLOOKUP(A20,'Total Data'!$K:$W, COLUMN('Total Data'!$L29)-COLUMN('Total Data'!$K29)+1, FALSE)</f>
        <v>62.526575510494382</v>
      </c>
      <c r="F20" s="26" t="str">
        <f>VLOOKUP(A20,'Total Data'!$M:$W, COLUMN('Total Data'!$U36)-COLUMN('Total Data'!$M36)+1, FALSE)</f>
        <v>Paradoxxx Total</v>
      </c>
      <c r="G20" s="26">
        <f>VLOOKUP(A20,'Total Data'!$M:$W, COLUMN('Total Data'!$N36)-COLUMN('Total Data'!$M36)+1, FALSE)</f>
        <v>56.86238069520617</v>
      </c>
      <c r="H20" s="26" t="str">
        <f>VLOOKUP(A20,'Total Data'!$O:$W, COLUMN('Total Data'!$U22)-COLUMN('Total Data'!$O22)+1, FALSE)</f>
        <v>Colosseum II</v>
      </c>
      <c r="I20" s="26">
        <f>VLOOKUP(A20,'Total Data'!$O:$W, COLUMN('Total Data'!$P22)-COLUMN('Total Data'!$O22)+1, FALSE)</f>
        <v>5.9683311741625156</v>
      </c>
      <c r="J20" s="26" t="str">
        <f>VLOOKUP(A20,'Total Data'!$Q:$W, COLUMN('Total Data'!$U29)-COLUMN('Total Data'!$Q29)+1, FALSE)</f>
        <v>Longinus II</v>
      </c>
      <c r="K20" s="26">
        <f>VLOOKUP(A20,'Total Data'!$Q:$W, COLUMN('Total Data'!$R29)-COLUMN('Total Data'!$Q29)+1, FALSE)</f>
        <v>2.7367909975147553</v>
      </c>
      <c r="L20" s="26" t="str">
        <f>VLOOKUP(A20,'Total Data'!$S:$W, COLUMN('Total Data'!$U36)-COLUMN('Total Data'!$S36)+1, FALSE)</f>
        <v>Into the Darkness Total</v>
      </c>
      <c r="M20" s="26">
        <f>VLOOKUP(A20,'Total Data'!$S:$W, COLUMN('Total Data'!$T36)-COLUMN('Total Data'!$S36)+1, FALSE)</f>
        <v>5.1592889308411429</v>
      </c>
    </row>
    <row r="21" spans="1:13" ht="15" customHeight="1" x14ac:dyDescent="0.25">
      <c r="A21" s="29">
        <v>20</v>
      </c>
      <c r="B21" s="26" t="str">
        <f>VLOOKUP(A21,'Total Data'!$I:$W, COLUMN('Total Data'!$U23)-COLUMN('Total Data'!$I23)+1, FALSE)</f>
        <v>Tornado Total</v>
      </c>
      <c r="C21" s="26">
        <f>VLOOKUP(A21,'Total Data'!$I:$W, COLUMN('Total Data'!$J23)-COLUMN('Total Data'!$I23)+1, FALSE)</f>
        <v>62.016172764758451</v>
      </c>
      <c r="D21" s="26" t="str">
        <f>VLOOKUP(A21,'Total Data'!$K:$W, COLUMN('Total Data'!$U30)-COLUMN('Total Data'!$K30)+1, FALSE)</f>
        <v>Icarus</v>
      </c>
      <c r="E21" s="26">
        <f>VLOOKUP(A21,'Total Data'!$K:$W, COLUMN('Total Data'!$L30)-COLUMN('Total Data'!$K30)+1, FALSE)</f>
        <v>62.410127154927224</v>
      </c>
      <c r="F21" s="26" t="str">
        <f>VLOOKUP(A21,'Total Data'!$M:$W, COLUMN('Total Data'!$U37)-COLUMN('Total Data'!$M37)+1, FALSE)</f>
        <v>Katrina Total</v>
      </c>
      <c r="G21" s="26">
        <f>VLOOKUP(A21,'Total Data'!$M:$W, COLUMN('Total Data'!$N37)-COLUMN('Total Data'!$M37)+1, FALSE)</f>
        <v>56.455983271318402</v>
      </c>
      <c r="H21" s="26" t="str">
        <f>VLOOKUP(A21,'Total Data'!$O:$W, COLUMN('Total Data'!$U23)-COLUMN('Total Data'!$O23)+1, FALSE)</f>
        <v>Bloody Ridge Total</v>
      </c>
      <c r="I21" s="26">
        <f>VLOOKUP(A21,'Total Data'!$O:$W, COLUMN('Total Data'!$P23)-COLUMN('Total Data'!$O23)+1, FALSE)</f>
        <v>5.9774066235728673</v>
      </c>
      <c r="J21" s="26" t="str">
        <f>VLOOKUP(A21,'Total Data'!$Q:$W, COLUMN('Total Data'!$U30)-COLUMN('Total Data'!$Q30)+1, FALSE)</f>
        <v>Blue Storm</v>
      </c>
      <c r="K21" s="26">
        <f>VLOOKUP(A21,'Total Data'!$Q:$W, COLUMN('Total Data'!$R30)-COLUMN('Total Data'!$Q30)+1, FALSE)</f>
        <v>2.745652650505138</v>
      </c>
      <c r="L21" s="26" t="str">
        <f>VLOOKUP(A21,'Total Data'!$S:$W, COLUMN('Total Data'!$U37)-COLUMN('Total Data'!$S37)+1, FALSE)</f>
        <v>Plains to Hill Total</v>
      </c>
      <c r="M21" s="26">
        <f>VLOOKUP(A21,'Total Data'!$S:$W, COLUMN('Total Data'!$T37)-COLUMN('Total Data'!$S37)+1, FALSE)</f>
        <v>5.1654767904056742</v>
      </c>
    </row>
    <row r="22" spans="1:13" ht="15" customHeight="1" x14ac:dyDescent="0.25">
      <c r="A22" s="29">
        <v>21</v>
      </c>
      <c r="B22" s="26" t="str">
        <f>VLOOKUP(A22,'Total Data'!$I:$W, COLUMN('Total Data'!$U24)-COLUMN('Total Data'!$I24)+1, FALSE)</f>
        <v>Empire of the Sun Total</v>
      </c>
      <c r="C22" s="26">
        <f>VLOOKUP(A22,'Total Data'!$I:$W, COLUMN('Total Data'!$J24)-COLUMN('Total Data'!$I24)+1, FALSE)</f>
        <v>61.953713065718972</v>
      </c>
      <c r="D22" s="26" t="str">
        <f>VLOOKUP(A22,'Total Data'!$K:$W, COLUMN('Total Data'!$U31)-COLUMN('Total Data'!$K31)+1, FALSE)</f>
        <v>Andromeda</v>
      </c>
      <c r="E22" s="26">
        <f>VLOOKUP(A22,'Total Data'!$K:$W, COLUMN('Total Data'!$L31)-COLUMN('Total Data'!$K31)+1, FALSE)</f>
        <v>62.263675519744496</v>
      </c>
      <c r="F22" s="26" t="str">
        <f>VLOOKUP(A22,'Total Data'!$M:$W, COLUMN('Total Data'!$U38)-COLUMN('Total Data'!$M38)+1, FALSE)</f>
        <v>Katrina SE</v>
      </c>
      <c r="G22" s="26">
        <f>VLOOKUP(A22,'Total Data'!$M:$W, COLUMN('Total Data'!$N38)-COLUMN('Total Data'!$M38)+1, FALSE)</f>
        <v>56.347756438060443</v>
      </c>
      <c r="H22" s="26" t="str">
        <f>VLOOKUP(A22,'Total Data'!$O:$W, COLUMN('Total Data'!$U24)-COLUMN('Total Data'!$O24)+1, FALSE)</f>
        <v>Blitz Total</v>
      </c>
      <c r="I22" s="26">
        <f>VLOOKUP(A22,'Total Data'!$O:$W, COLUMN('Total Data'!$P24)-COLUMN('Total Data'!$O24)+1, FALSE)</f>
        <v>6.0086694588716272</v>
      </c>
      <c r="J22" s="26" t="str">
        <f>VLOOKUP(A22,'Total Data'!$Q:$W, COLUMN('Total Data'!$U31)-COLUMN('Total Data'!$Q31)+1, FALSE)</f>
        <v>Longinus Total</v>
      </c>
      <c r="K22" s="26">
        <f>VLOOKUP(A22,'Total Data'!$Q:$W, COLUMN('Total Data'!$R31)-COLUMN('Total Data'!$Q31)+1, FALSE)</f>
        <v>2.7662217104519145</v>
      </c>
      <c r="L22" s="26" t="str">
        <f>VLOOKUP(A22,'Total Data'!$S:$W, COLUMN('Total Data'!$U38)-COLUMN('Total Data'!$S38)+1, FALSE)</f>
        <v>Luna Total</v>
      </c>
      <c r="M22" s="26">
        <f>VLOOKUP(A22,'Total Data'!$S:$W, COLUMN('Total Data'!$T38)-COLUMN('Total Data'!$S38)+1, FALSE)</f>
        <v>5.1756480306941572</v>
      </c>
    </row>
    <row r="23" spans="1:13" ht="15" customHeight="1" x14ac:dyDescent="0.25">
      <c r="A23" s="29">
        <v>22</v>
      </c>
      <c r="B23" s="26" t="str">
        <f>VLOOKUP(A23,'Total Data'!$I:$W, COLUMN('Total Data'!$U25)-COLUMN('Total Data'!$I25)+1, FALSE)</f>
        <v>Isles of Siren</v>
      </c>
      <c r="C23" s="26">
        <f>VLOOKUP(A23,'Total Data'!$I:$W, COLUMN('Total Data'!$J25)-COLUMN('Total Data'!$I25)+1, FALSE)</f>
        <v>61.90676302716156</v>
      </c>
      <c r="D23" s="26" t="str">
        <f>VLOOKUP(A23,'Total Data'!$K:$W, COLUMN('Total Data'!$U32)-COLUMN('Total Data'!$K32)+1, FALSE)</f>
        <v>Ungoro Crater</v>
      </c>
      <c r="E23" s="26">
        <f>VLOOKUP(A23,'Total Data'!$K:$W, COLUMN('Total Data'!$L32)-COLUMN('Total Data'!$K32)+1, FALSE)</f>
        <v>61.661519533217401</v>
      </c>
      <c r="F23" s="26" t="str">
        <f>VLOOKUP(A23,'Total Data'!$M:$W, COLUMN('Total Data'!$U39)-COLUMN('Total Data'!$M39)+1, FALSE)</f>
        <v>Katrina</v>
      </c>
      <c r="G23" s="26">
        <f>VLOOKUP(A23,'Total Data'!$M:$W, COLUMN('Total Data'!$N39)-COLUMN('Total Data'!$M39)+1, FALSE)</f>
        <v>56.275828057866065</v>
      </c>
      <c r="H23" s="26" t="str">
        <f>VLOOKUP(A23,'Total Data'!$O:$W, COLUMN('Total Data'!$U25)-COLUMN('Total Data'!$O25)+1, FALSE)</f>
        <v>Rush Hour</v>
      </c>
      <c r="I23" s="26">
        <f>VLOOKUP(A23,'Total Data'!$O:$W, COLUMN('Total Data'!$P25)-COLUMN('Total Data'!$O25)+1, FALSE)</f>
        <v>6.1199888955809225</v>
      </c>
      <c r="J23" s="26" t="str">
        <f>VLOOKUP(A23,'Total Data'!$Q:$W, COLUMN('Total Data'!$U32)-COLUMN('Total Data'!$Q32)+1, FALSE)</f>
        <v>Eye of the Storm</v>
      </c>
      <c r="K23" s="26">
        <f>VLOOKUP(A23,'Total Data'!$Q:$W, COLUMN('Total Data'!$R32)-COLUMN('Total Data'!$Q32)+1, FALSE)</f>
        <v>2.843252736782806</v>
      </c>
      <c r="L23" s="26" t="str">
        <f>VLOOKUP(A23,'Total Data'!$S:$W, COLUMN('Total Data'!$U39)-COLUMN('Total Data'!$S39)+1, FALSE)</f>
        <v>Benzene</v>
      </c>
      <c r="M23" s="26">
        <f>VLOOKUP(A23,'Total Data'!$S:$W, COLUMN('Total Data'!$T39)-COLUMN('Total Data'!$S39)+1, FALSE)</f>
        <v>5.2231785525443009</v>
      </c>
    </row>
    <row r="24" spans="1:13" ht="15" customHeight="1" x14ac:dyDescent="0.25">
      <c r="A24" s="29">
        <v>23</v>
      </c>
      <c r="B24" s="26" t="str">
        <f>VLOOKUP(A24,'Total Data'!$I:$W, COLUMN('Total Data'!$U26)-COLUMN('Total Data'!$I26)+1, FALSE)</f>
        <v>Harmony Total</v>
      </c>
      <c r="C24" s="26">
        <f>VLOOKUP(A24,'Total Data'!$I:$W, COLUMN('Total Data'!$J26)-COLUMN('Total Data'!$I26)+1, FALSE)</f>
        <v>61.65610199934175</v>
      </c>
      <c r="D24" s="26" t="str">
        <f>VLOOKUP(A24,'Total Data'!$K:$W, COLUMN('Total Data'!$U33)-COLUMN('Total Data'!$K33)+1, FALSE)</f>
        <v>Dark Sauron</v>
      </c>
      <c r="E24" s="26">
        <f>VLOOKUP(A24,'Total Data'!$K:$W, COLUMN('Total Data'!$L33)-COLUMN('Total Data'!$K33)+1, FALSE)</f>
        <v>61.572511542579903</v>
      </c>
      <c r="F24" s="26" t="str">
        <f>VLOOKUP(A24,'Total Data'!$M:$W, COLUMN('Total Data'!$U40)-COLUMN('Total Data'!$M40)+1, FALSE)</f>
        <v>Neo Forte</v>
      </c>
      <c r="G24" s="26">
        <f>VLOOKUP(A24,'Total Data'!$M:$W, COLUMN('Total Data'!$N40)-COLUMN('Total Data'!$M40)+1, FALSE)</f>
        <v>56.053529482502967</v>
      </c>
      <c r="H24" s="26" t="str">
        <f>VLOOKUP(A24,'Total Data'!$O:$W, COLUMN('Total Data'!$U26)-COLUMN('Total Data'!$O26)+1, FALSE)</f>
        <v>Forest of Abyss</v>
      </c>
      <c r="I24" s="26">
        <f>VLOOKUP(A24,'Total Data'!$O:$W, COLUMN('Total Data'!$P26)-COLUMN('Total Data'!$O26)+1, FALSE)</f>
        <v>6.1284783702921866</v>
      </c>
      <c r="J24" s="26" t="str">
        <f>VLOOKUP(A24,'Total Data'!$Q:$W, COLUMN('Total Data'!$U33)-COLUMN('Total Data'!$Q33)+1, FALSE)</f>
        <v>Plains to Hill</v>
      </c>
      <c r="K24" s="26">
        <f>VLOOKUP(A24,'Total Data'!$Q:$W, COLUMN('Total Data'!$R33)-COLUMN('Total Data'!$Q33)+1, FALSE)</f>
        <v>2.847542157234598</v>
      </c>
      <c r="L24" s="26" t="str">
        <f>VLOOKUP(A24,'Total Data'!$S:$W, COLUMN('Total Data'!$U40)-COLUMN('Total Data'!$S40)+1, FALSE)</f>
        <v>Rush Hour</v>
      </c>
      <c r="M24" s="26">
        <f>VLOOKUP(A24,'Total Data'!$S:$W, COLUMN('Total Data'!$T40)-COLUMN('Total Data'!$S40)+1, FALSE)</f>
        <v>5.2827504410542039</v>
      </c>
    </row>
    <row r="25" spans="1:13" ht="15" customHeight="1" x14ac:dyDescent="0.25">
      <c r="A25" s="29">
        <v>24</v>
      </c>
      <c r="B25" s="26" t="str">
        <f>VLOOKUP(A25,'Total Data'!$I:$W, COLUMN('Total Data'!$U27)-COLUMN('Total Data'!$I27)+1, FALSE)</f>
        <v>Wuthering Heights</v>
      </c>
      <c r="C25" s="26">
        <f>VLOOKUP(A25,'Total Data'!$I:$W, COLUMN('Total Data'!$J27)-COLUMN('Total Data'!$I27)+1, FALSE)</f>
        <v>61.420371823601961</v>
      </c>
      <c r="D25" s="26" t="str">
        <f>VLOOKUP(A25,'Total Data'!$K:$W, COLUMN('Total Data'!$U34)-COLUMN('Total Data'!$K34)+1, FALSE)</f>
        <v>Detonation F</v>
      </c>
      <c r="E25" s="26">
        <f>VLOOKUP(A25,'Total Data'!$K:$W, COLUMN('Total Data'!$L34)-COLUMN('Total Data'!$K34)+1, FALSE)</f>
        <v>61.402769214644216</v>
      </c>
      <c r="F25" s="26" t="str">
        <f>VLOOKUP(A25,'Total Data'!$M:$W, COLUMN('Total Data'!$U41)-COLUMN('Total Data'!$M41)+1, FALSE)</f>
        <v>Monty Hall</v>
      </c>
      <c r="G25" s="26">
        <f>VLOOKUP(A25,'Total Data'!$M:$W, COLUMN('Total Data'!$N41)-COLUMN('Total Data'!$M41)+1, FALSE)</f>
        <v>56.023095626577415</v>
      </c>
      <c r="H25" s="26" t="str">
        <f>VLOOKUP(A25,'Total Data'!$O:$W, COLUMN('Total Data'!$U27)-COLUMN('Total Data'!$O27)+1, FALSE)</f>
        <v>Benzene</v>
      </c>
      <c r="I25" s="26">
        <f>VLOOKUP(A25,'Total Data'!$O:$W, COLUMN('Total Data'!$P27)-COLUMN('Total Data'!$O27)+1, FALSE)</f>
        <v>6.2359676144679543</v>
      </c>
      <c r="J25" s="26" t="str">
        <f>VLOOKUP(A25,'Total Data'!$Q:$W, COLUMN('Total Data'!$U34)-COLUMN('Total Data'!$Q34)+1, FALSE)</f>
        <v>Rivalry</v>
      </c>
      <c r="K25" s="26">
        <f>VLOOKUP(A25,'Total Data'!$Q:$W, COLUMN('Total Data'!$R34)-COLUMN('Total Data'!$Q34)+1, FALSE)</f>
        <v>2.9802715803314772</v>
      </c>
      <c r="L25" s="26" t="str">
        <f>VLOOKUP(A25,'Total Data'!$S:$W, COLUMN('Total Data'!$U41)-COLUMN('Total Data'!$S41)+1, FALSE)</f>
        <v>Blitz Total</v>
      </c>
      <c r="M25" s="26">
        <f>VLOOKUP(A25,'Total Data'!$S:$W, COLUMN('Total Data'!$T41)-COLUMN('Total Data'!$S41)+1, FALSE)</f>
        <v>5.3320441822246822</v>
      </c>
    </row>
    <row r="26" spans="1:13" ht="15" customHeight="1" x14ac:dyDescent="0.25">
      <c r="A26" s="29">
        <v>25</v>
      </c>
      <c r="B26" s="26" t="str">
        <f>VLOOKUP(A26,'Total Data'!$I:$W, COLUMN('Total Data'!$U28)-COLUMN('Total Data'!$I28)+1, FALSE)</f>
        <v>Loki II</v>
      </c>
      <c r="C26" s="26">
        <f>VLOOKUP(A26,'Total Data'!$I:$W, COLUMN('Total Data'!$J28)-COLUMN('Total Data'!$I28)+1, FALSE)</f>
        <v>60.878204202028883</v>
      </c>
      <c r="D26" s="26" t="str">
        <f>VLOOKUP(A26,'Total Data'!$K:$W, COLUMN('Total Data'!$U35)-COLUMN('Total Data'!$K35)+1, FALSE)</f>
        <v>Ride of Valkyries</v>
      </c>
      <c r="E26" s="26">
        <f>VLOOKUP(A26,'Total Data'!$K:$W, COLUMN('Total Data'!$L35)-COLUMN('Total Data'!$K35)+1, FALSE)</f>
        <v>61.383087858422677</v>
      </c>
      <c r="F26" s="26" t="str">
        <f>VLOOKUP(A26,'Total Data'!$M:$W, COLUMN('Total Data'!$U42)-COLUMN('Total Data'!$M42)+1, FALSE)</f>
        <v>Neo Ground Zero</v>
      </c>
      <c r="G26" s="26">
        <f>VLOOKUP(A26,'Total Data'!$M:$W, COLUMN('Total Data'!$N42)-COLUMN('Total Data'!$M42)+1, FALSE)</f>
        <v>55.912345471020927</v>
      </c>
      <c r="H26" s="26" t="str">
        <f>VLOOKUP(A26,'Total Data'!$O:$W, COLUMN('Total Data'!$U28)-COLUMN('Total Data'!$O28)+1, FALSE)</f>
        <v>Luna Total</v>
      </c>
      <c r="I26" s="26">
        <f>VLOOKUP(A26,'Total Data'!$O:$W, COLUMN('Total Data'!$P28)-COLUMN('Total Data'!$O28)+1, FALSE)</f>
        <v>6.2785195007539425</v>
      </c>
      <c r="J26" s="26" t="str">
        <f>VLOOKUP(A26,'Total Data'!$Q:$W, COLUMN('Total Data'!$U35)-COLUMN('Total Data'!$Q35)+1, FALSE)</f>
        <v>Incubus Total</v>
      </c>
      <c r="K26" s="26">
        <f>VLOOKUP(A26,'Total Data'!$Q:$W, COLUMN('Total Data'!$R35)-COLUMN('Total Data'!$Q35)+1, FALSE)</f>
        <v>3.1748064604207165</v>
      </c>
      <c r="L26" s="26" t="str">
        <f>VLOOKUP(A26,'Total Data'!$S:$W, COLUMN('Total Data'!$U42)-COLUMN('Total Data'!$S42)+1, FALSE)</f>
        <v>Match Point</v>
      </c>
      <c r="M26" s="26">
        <f>VLOOKUP(A26,'Total Data'!$S:$W, COLUMN('Total Data'!$T42)-COLUMN('Total Data'!$S42)+1, FALSE)</f>
        <v>5.4601270479328248</v>
      </c>
    </row>
    <row r="27" spans="1:13" ht="15" customHeight="1" x14ac:dyDescent="0.25">
      <c r="A27" s="29">
        <v>26</v>
      </c>
      <c r="B27" s="26" t="str">
        <f>VLOOKUP(A27,'Total Data'!$I:$W, COLUMN('Total Data'!$U29)-COLUMN('Total Data'!$I29)+1, FALSE)</f>
        <v>Sin Gaema Gowon</v>
      </c>
      <c r="C27" s="26">
        <f>VLOOKUP(A27,'Total Data'!$I:$W, COLUMN('Total Data'!$J29)-COLUMN('Total Data'!$I29)+1, FALSE)</f>
        <v>60.720189297781033</v>
      </c>
      <c r="D27" s="26" t="str">
        <f>VLOOKUP(A27,'Total Data'!$K:$W, COLUMN('Total Data'!$U36)-COLUMN('Total Data'!$K36)+1, FALSE)</f>
        <v>Avant-garde Total</v>
      </c>
      <c r="E27" s="26">
        <f>VLOOKUP(A27,'Total Data'!$K:$W, COLUMN('Total Data'!$L36)-COLUMN('Total Data'!$K36)+1, FALSE)</f>
        <v>61.15531015519133</v>
      </c>
      <c r="F27" s="26" t="str">
        <f>VLOOKUP(A27,'Total Data'!$M:$W, COLUMN('Total Data'!$U43)-COLUMN('Total Data'!$M43)+1, FALSE)</f>
        <v>Loki Total</v>
      </c>
      <c r="G27" s="26">
        <f>VLOOKUP(A27,'Total Data'!$M:$W, COLUMN('Total Data'!$N43)-COLUMN('Total Data'!$M43)+1, FALSE)</f>
        <v>55.796486184408742</v>
      </c>
      <c r="H27" s="26" t="str">
        <f>VLOOKUP(A27,'Total Data'!$O:$W, COLUMN('Total Data'!$U29)-COLUMN('Total Data'!$O29)+1, FALSE)</f>
        <v>Parallel Lines Total</v>
      </c>
      <c r="I27" s="26">
        <f>VLOOKUP(A27,'Total Data'!$O:$W, COLUMN('Total Data'!$P29)-COLUMN('Total Data'!$O29)+1, FALSE)</f>
        <v>6.3976520772947323</v>
      </c>
      <c r="J27" s="26" t="str">
        <f>VLOOKUP(A27,'Total Data'!$Q:$W, COLUMN('Total Data'!$U36)-COLUMN('Total Data'!$Q36)+1, FALSE)</f>
        <v>Incubus</v>
      </c>
      <c r="K27" s="26">
        <f>VLOOKUP(A27,'Total Data'!$Q:$W, COLUMN('Total Data'!$R36)-COLUMN('Total Data'!$Q36)+1, FALSE)</f>
        <v>3.1763113556287541</v>
      </c>
      <c r="L27" s="26" t="str">
        <f>VLOOKUP(A27,'Total Data'!$S:$W, COLUMN('Total Data'!$U43)-COLUMN('Total Data'!$S43)+1, FALSE)</f>
        <v>Eye of the Storm</v>
      </c>
      <c r="M27" s="26">
        <f>VLOOKUP(A27,'Total Data'!$S:$W, COLUMN('Total Data'!$T43)-COLUMN('Total Data'!$S43)+1, FALSE)</f>
        <v>5.4823860350878473</v>
      </c>
    </row>
    <row r="28" spans="1:13" ht="15" customHeight="1" x14ac:dyDescent="0.25">
      <c r="A28" s="29">
        <v>27</v>
      </c>
      <c r="B28" s="26" t="str">
        <f>VLOOKUP(A28,'Total Data'!$I:$W, COLUMN('Total Data'!$U30)-COLUMN('Total Data'!$I30)+1, FALSE)</f>
        <v>Fortress Total</v>
      </c>
      <c r="C28" s="26">
        <f>VLOOKUP(A28,'Total Data'!$I:$W, COLUMN('Total Data'!$J30)-COLUMN('Total Data'!$I30)+1, FALSE)</f>
        <v>60.624559897449842</v>
      </c>
      <c r="D28" s="26" t="str">
        <f>VLOOKUP(A28,'Total Data'!$K:$W, COLUMN('Total Data'!$U37)-COLUMN('Total Data'!$K37)+1, FALSE)</f>
        <v>River of Flames</v>
      </c>
      <c r="E28" s="26">
        <f>VLOOKUP(A28,'Total Data'!$K:$W, COLUMN('Total Data'!$L37)-COLUMN('Total Data'!$K37)+1, FALSE)</f>
        <v>61.04436743708041</v>
      </c>
      <c r="F28" s="26" t="str">
        <f>VLOOKUP(A28,'Total Data'!$M:$W, COLUMN('Total Data'!$U44)-COLUMN('Total Data'!$M44)+1, FALSE)</f>
        <v>Neo Requiem</v>
      </c>
      <c r="G28" s="26">
        <f>VLOOKUP(A28,'Total Data'!$M:$W, COLUMN('Total Data'!$N44)-COLUMN('Total Data'!$M44)+1, FALSE)</f>
        <v>55.590126153601247</v>
      </c>
      <c r="H28" s="26" t="str">
        <f>VLOOKUP(A28,'Total Data'!$O:$W, COLUMN('Total Data'!$U30)-COLUMN('Total Data'!$O30)+1, FALSE)</f>
        <v>Arcadia</v>
      </c>
      <c r="I28" s="26">
        <f>VLOOKUP(A28,'Total Data'!$O:$W, COLUMN('Total Data'!$P30)-COLUMN('Total Data'!$O30)+1, FALSE)</f>
        <v>6.4233112360448414</v>
      </c>
      <c r="J28" s="26" t="str">
        <f>VLOOKUP(A28,'Total Data'!$Q:$W, COLUMN('Total Data'!$U37)-COLUMN('Total Data'!$Q37)+1, FALSE)</f>
        <v>Neo Guillotine</v>
      </c>
      <c r="K28" s="26">
        <f>VLOOKUP(A28,'Total Data'!$Q:$W, COLUMN('Total Data'!$R37)-COLUMN('Total Data'!$Q37)+1, FALSE)</f>
        <v>3.4652911444035746</v>
      </c>
      <c r="L28" s="26" t="str">
        <f>VLOOKUP(A28,'Total Data'!$S:$W, COLUMN('Total Data'!$U44)-COLUMN('Total Data'!$S44)+1, FALSE)</f>
        <v>Silent Vortex Total</v>
      </c>
      <c r="M28" s="26">
        <f>VLOOKUP(A28,'Total Data'!$S:$W, COLUMN('Total Data'!$T44)-COLUMN('Total Data'!$S44)+1, FALSE)</f>
        <v>5.4933483179999767</v>
      </c>
    </row>
    <row r="29" spans="1:13" ht="15" customHeight="1" x14ac:dyDescent="0.25">
      <c r="A29" s="29">
        <v>28</v>
      </c>
      <c r="B29" s="26" t="str">
        <f>VLOOKUP(A29,'Total Data'!$I:$W, COLUMN('Total Data'!$U31)-COLUMN('Total Data'!$I31)+1, FALSE)</f>
        <v>Peaks of Baekdu</v>
      </c>
      <c r="C29" s="26">
        <f>VLOOKUP(A29,'Total Data'!$I:$W, COLUMN('Total Data'!$J31)-COLUMN('Total Data'!$I31)+1, FALSE)</f>
        <v>60.491004787355948</v>
      </c>
      <c r="D29" s="26" t="str">
        <f>VLOOKUP(A29,'Total Data'!$K:$W, COLUMN('Total Data'!$U38)-COLUMN('Total Data'!$K38)+1, FALSE)</f>
        <v>Lost Temple II</v>
      </c>
      <c r="E29" s="26">
        <f>VLOOKUP(A29,'Total Data'!$K:$W, COLUMN('Total Data'!$L38)-COLUMN('Total Data'!$K38)+1, FALSE)</f>
        <v>60.855650416067284</v>
      </c>
      <c r="F29" s="26" t="str">
        <f>VLOOKUP(A29,'Total Data'!$M:$W, COLUMN('Total Data'!$U45)-COLUMN('Total Data'!$M45)+1, FALSE)</f>
        <v>Troy</v>
      </c>
      <c r="G29" s="26">
        <f>VLOOKUP(A29,'Total Data'!$M:$W, COLUMN('Total Data'!$N45)-COLUMN('Total Data'!$M45)+1, FALSE)</f>
        <v>55.301193047629553</v>
      </c>
      <c r="H29" s="26" t="str">
        <f>VLOOKUP(A29,'Total Data'!$O:$W, COLUMN('Total Data'!$U31)-COLUMN('Total Data'!$O31)+1, FALSE)</f>
        <v>Jim Raynor's Memory Jungle</v>
      </c>
      <c r="I29" s="26">
        <f>VLOOKUP(A29,'Total Data'!$O:$W, COLUMN('Total Data'!$P31)-COLUMN('Total Data'!$O31)+1, FALSE)</f>
        <v>6.4503529687859658</v>
      </c>
      <c r="J29" s="26" t="str">
        <f>VLOOKUP(A29,'Total Data'!$Q:$W, COLUMN('Total Data'!$U38)-COLUMN('Total Data'!$Q38)+1, FALSE)</f>
        <v>Nemesis</v>
      </c>
      <c r="K29" s="26">
        <f>VLOOKUP(A29,'Total Data'!$Q:$W, COLUMN('Total Data'!$R38)-COLUMN('Total Data'!$Q38)+1, FALSE)</f>
        <v>3.4671947834574541</v>
      </c>
      <c r="L29" s="26" t="str">
        <f>VLOOKUP(A29,'Total Data'!$S:$W, COLUMN('Total Data'!$U45)-COLUMN('Total Data'!$S45)+1, FALSE)</f>
        <v>Bloody Ridge Total</v>
      </c>
      <c r="M29" s="26">
        <f>VLOOKUP(A29,'Total Data'!$S:$W, COLUMN('Total Data'!$T45)-COLUMN('Total Data'!$S45)+1, FALSE)</f>
        <v>5.5081496034856352</v>
      </c>
    </row>
    <row r="30" spans="1:13" ht="15" customHeight="1" x14ac:dyDescent="0.25">
      <c r="A30" s="29">
        <v>29</v>
      </c>
      <c r="B30" s="26" t="str">
        <f>VLOOKUP(A30,'Total Data'!$I:$W, COLUMN('Total Data'!$U32)-COLUMN('Total Data'!$I32)+1, FALSE)</f>
        <v>Empire of the Sun</v>
      </c>
      <c r="C30" s="26">
        <f>VLOOKUP(A30,'Total Data'!$I:$W, COLUMN('Total Data'!$J32)-COLUMN('Total Data'!$I32)+1, FALSE)</f>
        <v>60.470225489634885</v>
      </c>
      <c r="D30" s="26" t="str">
        <f>VLOOKUP(A30,'Total Data'!$K:$W, COLUMN('Total Data'!$U39)-COLUMN('Total Data'!$K39)+1, FALSE)</f>
        <v>Lost Temple GameTV</v>
      </c>
      <c r="E30" s="26">
        <f>VLOOKUP(A30,'Total Data'!$K:$W, COLUMN('Total Data'!$L39)-COLUMN('Total Data'!$K39)+1, FALSE)</f>
        <v>60.530854275463838</v>
      </c>
      <c r="F30" s="26" t="str">
        <f>VLOOKUP(A30,'Total Data'!$M:$W, COLUMN('Total Data'!$U46)-COLUMN('Total Data'!$M46)+1, FALSE)</f>
        <v>Gladiator</v>
      </c>
      <c r="G30" s="26">
        <f>VLOOKUP(A30,'Total Data'!$M:$W, COLUMN('Total Data'!$N46)-COLUMN('Total Data'!$M46)+1, FALSE)</f>
        <v>55.299933772867107</v>
      </c>
      <c r="H30" s="26" t="str">
        <f>VLOOKUP(A30,'Total Data'!$O:$W, COLUMN('Total Data'!$U32)-COLUMN('Total Data'!$O32)+1, FALSE)</f>
        <v>Guillotine</v>
      </c>
      <c r="I30" s="26">
        <f>VLOOKUP(A30,'Total Data'!$O:$W, COLUMN('Total Data'!$P32)-COLUMN('Total Data'!$O32)+1, FALSE)</f>
        <v>6.618854210292394</v>
      </c>
      <c r="J30" s="26" t="str">
        <f>VLOOKUP(A30,'Total Data'!$Q:$W, COLUMN('Total Data'!$U39)-COLUMN('Total Data'!$Q39)+1, FALSE)</f>
        <v>New Remote Outpost</v>
      </c>
      <c r="K30" s="26">
        <f>VLOOKUP(A30,'Total Data'!$Q:$W, COLUMN('Total Data'!$R39)-COLUMN('Total Data'!$Q39)+1, FALSE)</f>
        <v>3.4681281221819513</v>
      </c>
      <c r="L30" s="26" t="str">
        <f>VLOOKUP(A30,'Total Data'!$S:$W, COLUMN('Total Data'!$U46)-COLUMN('Total Data'!$S46)+1, FALSE)</f>
        <v>Jim Raynor's Memory Jungle</v>
      </c>
      <c r="M30" s="26">
        <f>VLOOKUP(A30,'Total Data'!$S:$W, COLUMN('Total Data'!$T46)-COLUMN('Total Data'!$S46)+1, FALSE)</f>
        <v>5.6250608987032651</v>
      </c>
    </row>
    <row r="31" spans="1:13" ht="15" customHeight="1" x14ac:dyDescent="0.25">
      <c r="A31" s="29">
        <v>30</v>
      </c>
      <c r="B31" s="26" t="str">
        <f>VLOOKUP(A31,'Total Data'!$I:$W, COLUMN('Total Data'!$U33)-COLUMN('Total Data'!$I33)+1, FALSE)</f>
        <v>New Sniper Ridge</v>
      </c>
      <c r="C31" s="26">
        <f>VLOOKUP(A31,'Total Data'!$I:$W, COLUMN('Total Data'!$J33)-COLUMN('Total Data'!$I33)+1, FALSE)</f>
        <v>60.436201755652242</v>
      </c>
      <c r="D31" s="26" t="str">
        <f>VLOOKUP(A31,'Total Data'!$K:$W, COLUMN('Total Data'!$U40)-COLUMN('Total Data'!$K40)+1, FALSE)</f>
        <v>Dante's Peak Total</v>
      </c>
      <c r="E31" s="26">
        <f>VLOOKUP(A31,'Total Data'!$K:$W, COLUMN('Total Data'!$L40)-COLUMN('Total Data'!$K40)+1, FALSE)</f>
        <v>60.329005117697768</v>
      </c>
      <c r="F31" s="26" t="str">
        <f>VLOOKUP(A31,'Total Data'!$M:$W, COLUMN('Total Data'!$U47)-COLUMN('Total Data'!$M47)+1, FALSE)</f>
        <v>Chupungryeong</v>
      </c>
      <c r="G31" s="26">
        <f>VLOOKUP(A31,'Total Data'!$M:$W, COLUMN('Total Data'!$N47)-COLUMN('Total Data'!$M47)+1, FALSE)</f>
        <v>55.080982527012154</v>
      </c>
      <c r="H31" s="26" t="str">
        <f>VLOOKUP(A31,'Total Data'!$O:$W, COLUMN('Total Data'!$U33)-COLUMN('Total Data'!$O33)+1, FALSE)</f>
        <v>Katrina Total</v>
      </c>
      <c r="I31" s="26">
        <f>VLOOKUP(A31,'Total Data'!$O:$W, COLUMN('Total Data'!$P33)-COLUMN('Total Data'!$O33)+1, FALSE)</f>
        <v>6.6600034936400956</v>
      </c>
      <c r="J31" s="26" t="str">
        <f>VLOOKUP(A31,'Total Data'!$Q:$W, COLUMN('Total Data'!$U40)-COLUMN('Total Data'!$Q40)+1, FALSE)</f>
        <v>Blade Storm</v>
      </c>
      <c r="K31" s="26">
        <f>VLOOKUP(A31,'Total Data'!$Q:$W, COLUMN('Total Data'!$R40)-COLUMN('Total Data'!$Q40)+1, FALSE)</f>
        <v>3.4922252670186378</v>
      </c>
      <c r="L31" s="26" t="str">
        <f>VLOOKUP(A31,'Total Data'!$S:$W, COLUMN('Total Data'!$U47)-COLUMN('Total Data'!$S47)+1, FALSE)</f>
        <v>Blitz</v>
      </c>
      <c r="M31" s="26">
        <f>VLOOKUP(A31,'Total Data'!$S:$W, COLUMN('Total Data'!$T47)-COLUMN('Total Data'!$S47)+1, FALSE)</f>
        <v>5.742788738144176</v>
      </c>
    </row>
    <row r="32" spans="1:13" ht="15" customHeight="1" x14ac:dyDescent="0.25">
      <c r="A32" s="29">
        <v>31</v>
      </c>
      <c r="B32" s="26" t="str">
        <f>VLOOKUP(A32,'Total Data'!$I:$W, COLUMN('Total Data'!$U34)-COLUMN('Total Data'!$I34)+1, FALSE)</f>
        <v>Rush Hour III</v>
      </c>
      <c r="C32" s="26">
        <f>VLOOKUP(A32,'Total Data'!$I:$W, COLUMN('Total Data'!$J34)-COLUMN('Total Data'!$I34)+1, FALSE)</f>
        <v>60.401806655992615</v>
      </c>
      <c r="D32" s="26" t="str">
        <f>VLOOKUP(A32,'Total Data'!$K:$W, COLUMN('Total Data'!$U41)-COLUMN('Total Data'!$K41)+1, FALSE)</f>
        <v>Neo Harmony</v>
      </c>
      <c r="E32" s="26">
        <f>VLOOKUP(A32,'Total Data'!$K:$W, COLUMN('Total Data'!$L41)-COLUMN('Total Data'!$K41)+1, FALSE)</f>
        <v>60.267485910163586</v>
      </c>
      <c r="F32" s="26" t="str">
        <f>VLOOKUP(A32,'Total Data'!$M:$W, COLUMN('Total Data'!$U48)-COLUMN('Total Data'!$M48)+1, FALSE)</f>
        <v>Neo Aztec</v>
      </c>
      <c r="G32" s="26">
        <f>VLOOKUP(A32,'Total Data'!$M:$W, COLUMN('Total Data'!$N48)-COLUMN('Total Data'!$M48)+1, FALSE)</f>
        <v>54.883756087172607</v>
      </c>
      <c r="H32" s="26" t="str">
        <f>VLOOKUP(A32,'Total Data'!$O:$W, COLUMN('Total Data'!$U34)-COLUMN('Total Data'!$O34)+1, FALSE)</f>
        <v>Arcadia Total</v>
      </c>
      <c r="I32" s="26">
        <f>VLOOKUP(A32,'Total Data'!$O:$W, COLUMN('Total Data'!$P34)-COLUMN('Total Data'!$O34)+1, FALSE)</f>
        <v>6.9008679798827135</v>
      </c>
      <c r="J32" s="26" t="str">
        <f>VLOOKUP(A32,'Total Data'!$Q:$W, COLUMN('Total Data'!$U41)-COLUMN('Total Data'!$Q41)+1, FALSE)</f>
        <v>Blitz</v>
      </c>
      <c r="K32" s="26">
        <f>VLOOKUP(A32,'Total Data'!$Q:$W, COLUMN('Total Data'!$R41)-COLUMN('Total Data'!$Q41)+1, FALSE)</f>
        <v>3.5866760921025294</v>
      </c>
      <c r="L32" s="26" t="str">
        <f>VLOOKUP(A32,'Total Data'!$S:$W, COLUMN('Total Data'!$U48)-COLUMN('Total Data'!$S48)+1, FALSE)</f>
        <v>Zodiac</v>
      </c>
      <c r="M32" s="26">
        <f>VLOOKUP(A32,'Total Data'!$S:$W, COLUMN('Total Data'!$T48)-COLUMN('Total Data'!$S48)+1, FALSE)</f>
        <v>5.863071765469309</v>
      </c>
    </row>
    <row r="33" spans="1:13" ht="15" customHeight="1" x14ac:dyDescent="0.25">
      <c r="A33" s="29">
        <v>32</v>
      </c>
      <c r="B33" s="26" t="str">
        <f>VLOOKUP(A33,'Total Data'!$I:$W, COLUMN('Total Data'!$U35)-COLUMN('Total Data'!$I35)+1, FALSE)</f>
        <v>Enter the Dragon</v>
      </c>
      <c r="C33" s="26">
        <f>VLOOKUP(A33,'Total Data'!$I:$W, COLUMN('Total Data'!$J35)-COLUMN('Total Data'!$I35)+1, FALSE)</f>
        <v>60.332301121605781</v>
      </c>
      <c r="D33" s="26" t="str">
        <f>VLOOKUP(A33,'Total Data'!$K:$W, COLUMN('Total Data'!$U42)-COLUMN('Total Data'!$K42)+1, FALSE)</f>
        <v>Peaks of Baekdu</v>
      </c>
      <c r="E33" s="26">
        <f>VLOOKUP(A33,'Total Data'!$K:$W, COLUMN('Total Data'!$L42)-COLUMN('Total Data'!$K42)+1, FALSE)</f>
        <v>60.086200695825724</v>
      </c>
      <c r="F33" s="26" t="str">
        <f>VLOOKUP(A33,'Total Data'!$M:$W, COLUMN('Total Data'!$U49)-COLUMN('Total Data'!$M49)+1, FALSE)</f>
        <v>Monty Hall Total</v>
      </c>
      <c r="G33" s="26">
        <f>VLOOKUP(A33,'Total Data'!$M:$W, COLUMN('Total Data'!$N49)-COLUMN('Total Data'!$M49)+1, FALSE)</f>
        <v>54.787445427541854</v>
      </c>
      <c r="H33" s="26" t="str">
        <f>VLOOKUP(A33,'Total Data'!$O:$W, COLUMN('Total Data'!$U35)-COLUMN('Total Data'!$O35)+1, FALSE)</f>
        <v>Arcadia II</v>
      </c>
      <c r="I33" s="26">
        <f>VLOOKUP(A33,'Total Data'!$O:$W, COLUMN('Total Data'!$P35)-COLUMN('Total Data'!$O35)+1, FALSE)</f>
        <v>7.0507265628707847</v>
      </c>
      <c r="J33" s="26" t="str">
        <f>VLOOKUP(A33,'Total Data'!$Q:$W, COLUMN('Total Data'!$U42)-COLUMN('Total Data'!$Q42)+1, FALSE)</f>
        <v>Pathfinder</v>
      </c>
      <c r="K33" s="26">
        <f>VLOOKUP(A33,'Total Data'!$Q:$W, COLUMN('Total Data'!$R42)-COLUMN('Total Data'!$Q42)+1, FALSE)</f>
        <v>3.6070042534710094</v>
      </c>
      <c r="L33" s="26" t="str">
        <f>VLOOKUP(A33,'Total Data'!$S:$W, COLUMN('Total Data'!$U49)-COLUMN('Total Data'!$S49)+1, FALSE)</f>
        <v>La Mancha</v>
      </c>
      <c r="M33" s="26">
        <f>VLOOKUP(A33,'Total Data'!$S:$W, COLUMN('Total Data'!$T49)-COLUMN('Total Data'!$S49)+1, FALSE)</f>
        <v>5.8697928154504995</v>
      </c>
    </row>
    <row r="34" spans="1:13" ht="15" customHeight="1" x14ac:dyDescent="0.25">
      <c r="A34" s="29">
        <v>33</v>
      </c>
      <c r="B34" s="26" t="str">
        <f>VLOOKUP(A34,'Total Data'!$I:$W, COLUMN('Total Data'!$U36)-COLUMN('Total Data'!$I36)+1, FALSE)</f>
        <v>Fortress SE</v>
      </c>
      <c r="C34" s="26">
        <f>VLOOKUP(A34,'Total Data'!$I:$W, COLUMN('Total Data'!$J36)-COLUMN('Total Data'!$I36)+1, FALSE)</f>
        <v>59.97284478799773</v>
      </c>
      <c r="D34" s="26" t="str">
        <f>VLOOKUP(A34,'Total Data'!$K:$W, COLUMN('Total Data'!$U43)-COLUMN('Total Data'!$K43)+1, FALSE)</f>
        <v>Aztec</v>
      </c>
      <c r="E34" s="26">
        <f>VLOOKUP(A34,'Total Data'!$K:$W, COLUMN('Total Data'!$L43)-COLUMN('Total Data'!$K43)+1, FALSE)</f>
        <v>59.841977594193281</v>
      </c>
      <c r="F34" s="26" t="str">
        <f>VLOOKUP(A34,'Total Data'!$M:$W, COLUMN('Total Data'!$U50)-COLUMN('Total Data'!$M50)+1, FALSE)</f>
        <v>Forbidden Zone Total</v>
      </c>
      <c r="G34" s="26">
        <f>VLOOKUP(A34,'Total Data'!$M:$W, COLUMN('Total Data'!$N50)-COLUMN('Total Data'!$M50)+1, FALSE)</f>
        <v>54.769732174869105</v>
      </c>
      <c r="H34" s="26" t="str">
        <f>VLOOKUP(A34,'Total Data'!$O:$W, COLUMN('Total Data'!$U36)-COLUMN('Total Data'!$O36)+1, FALSE)</f>
        <v>Eye of the Storm</v>
      </c>
      <c r="I34" s="26">
        <f>VLOOKUP(A34,'Total Data'!$O:$W, COLUMN('Total Data'!$P36)-COLUMN('Total Data'!$O36)+1, FALSE)</f>
        <v>7.2131149408719102</v>
      </c>
      <c r="J34" s="26" t="str">
        <f>VLOOKUP(A34,'Total Data'!$Q:$W, COLUMN('Total Data'!$U43)-COLUMN('Total Data'!$Q43)+1, FALSE)</f>
        <v>Neo Bifrost</v>
      </c>
      <c r="K34" s="26">
        <f>VLOOKUP(A34,'Total Data'!$Q:$W, COLUMN('Total Data'!$R43)-COLUMN('Total Data'!$Q43)+1, FALSE)</f>
        <v>3.7316248389888931</v>
      </c>
      <c r="L34" s="26" t="str">
        <f>VLOOKUP(A34,'Total Data'!$S:$W, COLUMN('Total Data'!$U50)-COLUMN('Total Data'!$S50)+1, FALSE)</f>
        <v>Arcadia</v>
      </c>
      <c r="M34" s="26">
        <f>VLOOKUP(A34,'Total Data'!$S:$W, COLUMN('Total Data'!$T50)-COLUMN('Total Data'!$S50)+1, FALSE)</f>
        <v>5.9961880842460928</v>
      </c>
    </row>
    <row r="35" spans="1:13" ht="15" customHeight="1" x14ac:dyDescent="0.25">
      <c r="A35" s="29">
        <v>34</v>
      </c>
      <c r="B35" s="26" t="str">
        <f>VLOOKUP(A35,'Total Data'!$I:$W, COLUMN('Total Data'!$U37)-COLUMN('Total Data'!$I37)+1, FALSE)</f>
        <v>Into the Darkness</v>
      </c>
      <c r="C35" s="26">
        <f>VLOOKUP(A35,'Total Data'!$I:$W, COLUMN('Total Data'!$J37)-COLUMN('Total Data'!$I37)+1, FALSE)</f>
        <v>59.884970910514525</v>
      </c>
      <c r="D35" s="26" t="str">
        <f>VLOOKUP(A35,'Total Data'!$K:$W, COLUMN('Total Data'!$U44)-COLUMN('Total Data'!$K44)+1, FALSE)</f>
        <v>Neo Jungle Story</v>
      </c>
      <c r="E35" s="26">
        <f>VLOOKUP(A35,'Total Data'!$K:$W, COLUMN('Total Data'!$L44)-COLUMN('Total Data'!$K44)+1, FALSE)</f>
        <v>59.806527375938742</v>
      </c>
      <c r="F35" s="26" t="str">
        <f>VLOOKUP(A35,'Total Data'!$M:$W, COLUMN('Total Data'!$U51)-COLUMN('Total Data'!$M51)+1, FALSE)</f>
        <v>Colosseum Total</v>
      </c>
      <c r="G35" s="26">
        <f>VLOOKUP(A35,'Total Data'!$M:$W, COLUMN('Total Data'!$N51)-COLUMN('Total Data'!$M51)+1, FALSE)</f>
        <v>54.305527900014155</v>
      </c>
      <c r="H35" s="26" t="str">
        <f>VLOOKUP(A35,'Total Data'!$O:$W, COLUMN('Total Data'!$U37)-COLUMN('Total Data'!$O37)+1, FALSE)</f>
        <v>Blitz</v>
      </c>
      <c r="I35" s="26">
        <f>VLOOKUP(A35,'Total Data'!$O:$W, COLUMN('Total Data'!$P37)-COLUMN('Total Data'!$O37)+1, FALSE)</f>
        <v>7.2866315669348403</v>
      </c>
      <c r="J35" s="26" t="str">
        <f>VLOOKUP(A35,'Total Data'!$Q:$W, COLUMN('Total Data'!$U44)-COLUMN('Total Data'!$Q44)+1, FALSE)</f>
        <v>Requiem Total</v>
      </c>
      <c r="K35" s="26">
        <f>VLOOKUP(A35,'Total Data'!$Q:$W, COLUMN('Total Data'!$R44)-COLUMN('Total Data'!$Q44)+1, FALSE)</f>
        <v>3.7413724282867769</v>
      </c>
      <c r="L35" s="26" t="str">
        <f>VLOOKUP(A35,'Total Data'!$S:$W, COLUMN('Total Data'!$U51)-COLUMN('Total Data'!$S51)+1, FALSE)</f>
        <v>Guillotine</v>
      </c>
      <c r="M35" s="26">
        <f>VLOOKUP(A35,'Total Data'!$S:$W, COLUMN('Total Data'!$T51)-COLUMN('Total Data'!$S51)+1, FALSE)</f>
        <v>6.0271324245571769</v>
      </c>
    </row>
    <row r="36" spans="1:13" ht="15" customHeight="1" x14ac:dyDescent="0.25">
      <c r="A36" s="29">
        <v>35</v>
      </c>
      <c r="B36" s="26" t="str">
        <f>VLOOKUP(A36,'Total Data'!$I:$W, COLUMN('Total Data'!$U38)-COLUMN('Total Data'!$I38)+1, FALSE)</f>
        <v>Odd-Eye II</v>
      </c>
      <c r="C36" s="26">
        <f>VLOOKUP(A36,'Total Data'!$I:$W, COLUMN('Total Data'!$J38)-COLUMN('Total Data'!$I38)+1, FALSE)</f>
        <v>59.827842954788096</v>
      </c>
      <c r="D36" s="26" t="str">
        <f>VLOOKUP(A36,'Total Data'!$K:$W, COLUMN('Total Data'!$U45)-COLUMN('Total Data'!$K45)+1, FALSE)</f>
        <v>Outsider SE</v>
      </c>
      <c r="E36" s="26">
        <f>VLOOKUP(A36,'Total Data'!$K:$W, COLUMN('Total Data'!$L45)-COLUMN('Total Data'!$K45)+1, FALSE)</f>
        <v>59.727244835281596</v>
      </c>
      <c r="F36" s="26" t="str">
        <f>VLOOKUP(A36,'Total Data'!$M:$W, COLUMN('Total Data'!$U52)-COLUMN('Total Data'!$M52)+1, FALSE)</f>
        <v>Forte Total</v>
      </c>
      <c r="G36" s="26">
        <f>VLOOKUP(A36,'Total Data'!$M:$W, COLUMN('Total Data'!$N52)-COLUMN('Total Data'!$M52)+1, FALSE)</f>
        <v>54.248033489088449</v>
      </c>
      <c r="H36" s="26" t="str">
        <f>VLOOKUP(A36,'Total Data'!$O:$W, COLUMN('Total Data'!$U38)-COLUMN('Total Data'!$O38)+1, FALSE)</f>
        <v>Troy</v>
      </c>
      <c r="I36" s="26">
        <f>VLOOKUP(A36,'Total Data'!$O:$W, COLUMN('Total Data'!$P38)-COLUMN('Total Data'!$O38)+1, FALSE)</f>
        <v>7.411135040895739</v>
      </c>
      <c r="J36" s="26" t="str">
        <f>VLOOKUP(A36,'Total Data'!$Q:$W, COLUMN('Total Data'!$U45)-COLUMN('Total Data'!$Q45)+1, FALSE)</f>
        <v>Luna Total</v>
      </c>
      <c r="K36" s="26">
        <f>VLOOKUP(A36,'Total Data'!$Q:$W, COLUMN('Total Data'!$R45)-COLUMN('Total Data'!$Q45)+1, FALSE)</f>
        <v>3.7622942407404913</v>
      </c>
      <c r="L36" s="26" t="str">
        <f>VLOOKUP(A36,'Total Data'!$S:$W, COLUMN('Total Data'!$U52)-COLUMN('Total Data'!$S52)+1, FALSE)</f>
        <v>Neo Bifrost</v>
      </c>
      <c r="M36" s="26">
        <f>VLOOKUP(A36,'Total Data'!$S:$W, COLUMN('Total Data'!$T52)-COLUMN('Total Data'!$S52)+1, FALSE)</f>
        <v>6.146902026413918</v>
      </c>
    </row>
    <row r="37" spans="1:13" ht="15" customHeight="1" x14ac:dyDescent="0.25">
      <c r="A37" s="29">
        <v>36</v>
      </c>
      <c r="B37" s="26" t="str">
        <f>VLOOKUP(A37,'Total Data'!$I:$W, COLUMN('Total Data'!$U39)-COLUMN('Total Data'!$I39)+1, FALSE)</f>
        <v>Sin Chupungryeong</v>
      </c>
      <c r="C37" s="26">
        <f>VLOOKUP(A37,'Total Data'!$I:$W, COLUMN('Total Data'!$J39)-COLUMN('Total Data'!$I39)+1, FALSE)</f>
        <v>59.749031703500592</v>
      </c>
      <c r="D37" s="26" t="str">
        <f>VLOOKUP(A37,'Total Data'!$K:$W, COLUMN('Total Data'!$U46)-COLUMN('Total Data'!$K46)+1, FALSE)</f>
        <v>Harmony Total</v>
      </c>
      <c r="E37" s="26">
        <f>VLOOKUP(A37,'Total Data'!$K:$W, COLUMN('Total Data'!$L46)-COLUMN('Total Data'!$K46)+1, FALSE)</f>
        <v>59.606029958334972</v>
      </c>
      <c r="F37" s="26" t="str">
        <f>VLOOKUP(A37,'Total Data'!$M:$W, COLUMN('Total Data'!$U53)-COLUMN('Total Data'!$M53)+1, FALSE)</f>
        <v>Bloody Ridge</v>
      </c>
      <c r="G37" s="26">
        <f>VLOOKUP(A37,'Total Data'!$M:$W, COLUMN('Total Data'!$N53)-COLUMN('Total Data'!$M53)+1, FALSE)</f>
        <v>54.215045554113516</v>
      </c>
      <c r="H37" s="26" t="str">
        <f>VLOOKUP(A37,'Total Data'!$O:$W, COLUMN('Total Data'!$U39)-COLUMN('Total Data'!$O39)+1, FALSE)</f>
        <v>Katrina</v>
      </c>
      <c r="I37" s="26">
        <f>VLOOKUP(A37,'Total Data'!$O:$W, COLUMN('Total Data'!$P39)-COLUMN('Total Data'!$O39)+1, FALSE)</f>
        <v>7.5204419955543171</v>
      </c>
      <c r="J37" s="26" t="str">
        <f>VLOOKUP(A37,'Total Data'!$Q:$W, COLUMN('Total Data'!$U46)-COLUMN('Total Data'!$Q46)+1, FALSE)</f>
        <v>815 III</v>
      </c>
      <c r="K37" s="26">
        <f>VLOOKUP(A37,'Total Data'!$Q:$W, COLUMN('Total Data'!$R46)-COLUMN('Total Data'!$Q46)+1, FALSE)</f>
        <v>3.7877010553985833</v>
      </c>
      <c r="L37" s="26" t="str">
        <f>VLOOKUP(A37,'Total Data'!$S:$W, COLUMN('Total Data'!$U53)-COLUMN('Total Data'!$S53)+1, FALSE)</f>
        <v>Katrina Total</v>
      </c>
      <c r="M37" s="26">
        <f>VLOOKUP(A37,'Total Data'!$S:$W, COLUMN('Total Data'!$T53)-COLUMN('Total Data'!$S53)+1, FALSE)</f>
        <v>6.1489984128851987</v>
      </c>
    </row>
    <row r="38" spans="1:13" ht="15" customHeight="1" x14ac:dyDescent="0.25">
      <c r="A38" s="29">
        <v>37</v>
      </c>
      <c r="B38" s="26" t="str">
        <f>VLOOKUP(A38,'Total Data'!$I:$W, COLUMN('Total Data'!$U40)-COLUMN('Total Data'!$I40)+1, FALSE)</f>
        <v>Gaema Gowon Total</v>
      </c>
      <c r="C38" s="26">
        <f>VLOOKUP(A38,'Total Data'!$I:$W, COLUMN('Total Data'!$J40)-COLUMN('Total Data'!$I40)+1, FALSE)</f>
        <v>59.606738430910127</v>
      </c>
      <c r="D38" s="26" t="str">
        <f>VLOOKUP(A38,'Total Data'!$K:$W, COLUMN('Total Data'!$U47)-COLUMN('Total Data'!$K47)+1, FALSE)</f>
        <v>Aztec Total</v>
      </c>
      <c r="E38" s="26">
        <f>VLOOKUP(A38,'Total Data'!$K:$W, COLUMN('Total Data'!$L47)-COLUMN('Total Data'!$K47)+1, FALSE)</f>
        <v>59.599373787783421</v>
      </c>
      <c r="F38" s="26" t="str">
        <f>VLOOKUP(A38,'Total Data'!$M:$W, COLUMN('Total Data'!$U54)-COLUMN('Total Data'!$M54)+1, FALSE)</f>
        <v>Loki II</v>
      </c>
      <c r="G38" s="26">
        <f>VLOOKUP(A38,'Total Data'!$M:$W, COLUMN('Total Data'!$N54)-COLUMN('Total Data'!$M54)+1, FALSE)</f>
        <v>53.90796960950432</v>
      </c>
      <c r="H38" s="26" t="str">
        <f>VLOOKUP(A38,'Total Data'!$O:$W, COLUMN('Total Data'!$U40)-COLUMN('Total Data'!$O40)+1, FALSE)</f>
        <v>Athena Total</v>
      </c>
      <c r="I38" s="26">
        <f>VLOOKUP(A38,'Total Data'!$O:$W, COLUMN('Total Data'!$P40)-COLUMN('Total Data'!$O40)+1, FALSE)</f>
        <v>7.5299314029882654</v>
      </c>
      <c r="J38" s="26" t="str">
        <f>VLOOKUP(A38,'Total Data'!$Q:$W, COLUMN('Total Data'!$U47)-COLUMN('Total Data'!$Q47)+1, FALSE)</f>
        <v>Requiem</v>
      </c>
      <c r="K38" s="26">
        <f>VLOOKUP(A38,'Total Data'!$Q:$W, COLUMN('Total Data'!$R47)-COLUMN('Total Data'!$Q47)+1, FALSE)</f>
        <v>3.834817855535988</v>
      </c>
      <c r="L38" s="26" t="str">
        <f>VLOOKUP(A38,'Total Data'!$S:$W, COLUMN('Total Data'!$U54)-COLUMN('Total Data'!$S54)+1, FALSE)</f>
        <v>Guillotine Total</v>
      </c>
      <c r="M38" s="26">
        <f>VLOOKUP(A38,'Total Data'!$S:$W, COLUMN('Total Data'!$T54)-COLUMN('Total Data'!$S54)+1, FALSE)</f>
        <v>6.3627212647910376</v>
      </c>
    </row>
    <row r="39" spans="1:13" ht="15" customHeight="1" x14ac:dyDescent="0.25">
      <c r="A39" s="29">
        <v>38</v>
      </c>
      <c r="B39" s="26" t="str">
        <f>VLOOKUP(A39,'Total Data'!$I:$W, COLUMN('Total Data'!$U41)-COLUMN('Total Data'!$I41)+1, FALSE)</f>
        <v>Enter the Dragon Total</v>
      </c>
      <c r="C39" s="26">
        <f>VLOOKUP(A39,'Total Data'!$I:$W, COLUMN('Total Data'!$J41)-COLUMN('Total Data'!$I41)+1, FALSE)</f>
        <v>59.48126469162181</v>
      </c>
      <c r="D39" s="26" t="str">
        <f>VLOOKUP(A39,'Total Data'!$K:$W, COLUMN('Total Data'!$U48)-COLUMN('Total Data'!$K48)+1, FALSE)</f>
        <v>Jungle Story Total</v>
      </c>
      <c r="E39" s="26">
        <f>VLOOKUP(A39,'Total Data'!$K:$W, COLUMN('Total Data'!$L48)-COLUMN('Total Data'!$K48)+1, FALSE)</f>
        <v>59.309178131385288</v>
      </c>
      <c r="F39" s="26" t="str">
        <f>VLOOKUP(A39,'Total Data'!$M:$W, COLUMN('Total Data'!$U55)-COLUMN('Total Data'!$M55)+1, FALSE)</f>
        <v>Benzene</v>
      </c>
      <c r="G39" s="26">
        <f>VLOOKUP(A39,'Total Data'!$M:$W, COLUMN('Total Data'!$N55)-COLUMN('Total Data'!$M55)+1, FALSE)</f>
        <v>53.820448376150381</v>
      </c>
      <c r="H39" s="26" t="str">
        <f>VLOOKUP(A39,'Total Data'!$O:$W, COLUMN('Total Data'!$U41)-COLUMN('Total Data'!$O41)+1, FALSE)</f>
        <v>Hall of Valhalla Total</v>
      </c>
      <c r="I39" s="26">
        <f>VLOOKUP(A39,'Total Data'!$O:$W, COLUMN('Total Data'!$P41)-COLUMN('Total Data'!$O41)+1, FALSE)</f>
        <v>7.6940574278226777</v>
      </c>
      <c r="J39" s="26" t="str">
        <f>VLOOKUP(A39,'Total Data'!$Q:$W, COLUMN('Total Data'!$U48)-COLUMN('Total Data'!$Q48)+1, FALSE)</f>
        <v>Fantasy II</v>
      </c>
      <c r="K39" s="26">
        <f>VLOOKUP(A39,'Total Data'!$Q:$W, COLUMN('Total Data'!$R48)-COLUMN('Total Data'!$Q48)+1, FALSE)</f>
        <v>3.9396266021890494</v>
      </c>
      <c r="L39" s="26" t="str">
        <f>VLOOKUP(A39,'Total Data'!$S:$W, COLUMN('Total Data'!$U55)-COLUMN('Total Data'!$S55)+1, FALSE)</f>
        <v>Arcadia Total</v>
      </c>
      <c r="M39" s="26">
        <f>VLOOKUP(A39,'Total Data'!$S:$W, COLUMN('Total Data'!$T55)-COLUMN('Total Data'!$S55)+1, FALSE)</f>
        <v>6.4537106851679154</v>
      </c>
    </row>
    <row r="40" spans="1:13" ht="15" customHeight="1" x14ac:dyDescent="0.25">
      <c r="A40" s="29">
        <v>39</v>
      </c>
      <c r="B40" s="26" t="str">
        <f>VLOOKUP(A40,'Total Data'!$I:$W, COLUMN('Total Data'!$U42)-COLUMN('Total Data'!$I42)+1, FALSE)</f>
        <v>Fortress</v>
      </c>
      <c r="C40" s="26">
        <f>VLOOKUP(A40,'Total Data'!$I:$W, COLUMN('Total Data'!$J42)-COLUMN('Total Data'!$I42)+1, FALSE)</f>
        <v>59.46093076195443</v>
      </c>
      <c r="D40" s="26" t="str">
        <f>VLOOKUP(A40,'Total Data'!$K:$W, COLUMN('Total Data'!$U49)-COLUMN('Total Data'!$K49)+1, FALSE)</f>
        <v>Tornado Total</v>
      </c>
      <c r="E40" s="26">
        <f>VLOOKUP(A40,'Total Data'!$K:$W, COLUMN('Total Data'!$L49)-COLUMN('Total Data'!$K49)+1, FALSE)</f>
        <v>59.227974889279409</v>
      </c>
      <c r="F40" s="26" t="str">
        <f>VLOOKUP(A40,'Total Data'!$M:$W, COLUMN('Total Data'!$U56)-COLUMN('Total Data'!$M56)+1, FALSE)</f>
        <v>New Empire of the Sun</v>
      </c>
      <c r="G40" s="26">
        <f>VLOOKUP(A40,'Total Data'!$M:$W, COLUMN('Total Data'!$N56)-COLUMN('Total Data'!$M56)+1, FALSE)</f>
        <v>52.933582068311395</v>
      </c>
      <c r="H40" s="26" t="str">
        <f>VLOOKUP(A40,'Total Data'!$O:$W, COLUMN('Total Data'!$U42)-COLUMN('Total Data'!$O42)+1, FALSE)</f>
        <v>Match Point</v>
      </c>
      <c r="I40" s="26">
        <f>VLOOKUP(A40,'Total Data'!$O:$W, COLUMN('Total Data'!$P42)-COLUMN('Total Data'!$O42)+1, FALSE)</f>
        <v>7.6994219750456336</v>
      </c>
      <c r="J40" s="26" t="str">
        <f>VLOOKUP(A40,'Total Data'!$Q:$W, COLUMN('Total Data'!$U49)-COLUMN('Total Data'!$Q49)+1, FALSE)</f>
        <v>Benzene</v>
      </c>
      <c r="K40" s="26">
        <f>VLOOKUP(A40,'Total Data'!$Q:$W, COLUMN('Total Data'!$R49)-COLUMN('Total Data'!$Q49)+1, FALSE)</f>
        <v>3.9592797697086777</v>
      </c>
      <c r="L40" s="26" t="str">
        <f>VLOOKUP(A40,'Total Data'!$S:$W, COLUMN('Total Data'!$U56)-COLUMN('Total Data'!$S56)+1, FALSE)</f>
        <v>Longinus II</v>
      </c>
      <c r="M40" s="26">
        <f>VLOOKUP(A40,'Total Data'!$S:$W, COLUMN('Total Data'!$T56)-COLUMN('Total Data'!$S56)+1, FALSE)</f>
        <v>6.459377685177814</v>
      </c>
    </row>
    <row r="41" spans="1:13" ht="15" customHeight="1" x14ac:dyDescent="0.25">
      <c r="A41" s="29">
        <v>40</v>
      </c>
      <c r="B41" s="26" t="str">
        <f>VLOOKUP(A41,'Total Data'!$I:$W, COLUMN('Total Data'!$U43)-COLUMN('Total Data'!$I43)+1, FALSE)</f>
        <v>Martian Cross</v>
      </c>
      <c r="C41" s="26">
        <f>VLOOKUP(A41,'Total Data'!$I:$W, COLUMN('Total Data'!$J43)-COLUMN('Total Data'!$I43)+1, FALSE)</f>
        <v>59.454779538389687</v>
      </c>
      <c r="D41" s="26" t="str">
        <f>VLOOKUP(A41,'Total Data'!$K:$W, COLUMN('Total Data'!$U50)-COLUMN('Total Data'!$K50)+1, FALSE)</f>
        <v>Outsider Total</v>
      </c>
      <c r="E41" s="26">
        <f>VLOOKUP(A41,'Total Data'!$K:$W, COLUMN('Total Data'!$L50)-COLUMN('Total Data'!$K50)+1, FALSE)</f>
        <v>59.20208648391548</v>
      </c>
      <c r="F41" s="26" t="str">
        <f>VLOOKUP(A41,'Total Data'!$M:$W, COLUMN('Total Data'!$U57)-COLUMN('Total Data'!$M57)+1, FALSE)</f>
        <v>Forest of Abyss</v>
      </c>
      <c r="G41" s="26">
        <f>VLOOKUP(A41,'Total Data'!$M:$W, COLUMN('Total Data'!$N57)-COLUMN('Total Data'!$M57)+1, FALSE)</f>
        <v>52.90352664038334</v>
      </c>
      <c r="H41" s="26" t="str">
        <f>VLOOKUP(A41,'Total Data'!$O:$W, COLUMN('Total Data'!$U43)-COLUMN('Total Data'!$O43)+1, FALSE)</f>
        <v>Neo Bifrost</v>
      </c>
      <c r="I41" s="26">
        <f>VLOOKUP(A41,'Total Data'!$O:$W, COLUMN('Total Data'!$P43)-COLUMN('Total Data'!$O43)+1, FALSE)</f>
        <v>7.8513556221651424</v>
      </c>
      <c r="J41" s="26" t="str">
        <f>VLOOKUP(A41,'Total Data'!$Q:$W, COLUMN('Total Data'!$U50)-COLUMN('Total Data'!$Q50)+1, FALSE)</f>
        <v>Plains to Hill Total</v>
      </c>
      <c r="K41" s="26">
        <f>VLOOKUP(A41,'Total Data'!$Q:$W, COLUMN('Total Data'!$R50)-COLUMN('Total Data'!$Q50)+1, FALSE)</f>
        <v>4.2526664532201313</v>
      </c>
      <c r="L41" s="26" t="str">
        <f>VLOOKUP(A41,'Total Data'!$S:$W, COLUMN('Total Data'!$U57)-COLUMN('Total Data'!$S57)+1, FALSE)</f>
        <v>Troy</v>
      </c>
      <c r="M41" s="26">
        <f>VLOOKUP(A41,'Total Data'!$S:$W, COLUMN('Total Data'!$T57)-COLUMN('Total Data'!$S57)+1, FALSE)</f>
        <v>6.5070506591309751</v>
      </c>
    </row>
    <row r="42" spans="1:13" ht="15" customHeight="1" x14ac:dyDescent="0.25">
      <c r="A42" s="29">
        <v>41</v>
      </c>
      <c r="B42" s="26" t="str">
        <f>VLOOKUP(A42,'Total Data'!$I:$W, COLUMN('Total Data'!$U44)-COLUMN('Total Data'!$I44)+1, FALSE)</f>
        <v>Ground Zero Total</v>
      </c>
      <c r="C42" s="26">
        <f>VLOOKUP(A42,'Total Data'!$I:$W, COLUMN('Total Data'!$J44)-COLUMN('Total Data'!$I44)+1, FALSE)</f>
        <v>59.234814896622552</v>
      </c>
      <c r="D42" s="26" t="str">
        <f>VLOOKUP(A42,'Total Data'!$K:$W, COLUMN('Total Data'!$U51)-COLUMN('Total Data'!$K51)+1, FALSE)</f>
        <v>Outsider</v>
      </c>
      <c r="E42" s="26">
        <f>VLOOKUP(A42,'Total Data'!$K:$W, COLUMN('Total Data'!$L51)-COLUMN('Total Data'!$K51)+1, FALSE)</f>
        <v>59.158284878438621</v>
      </c>
      <c r="F42" s="26" t="str">
        <f>VLOOKUP(A42,'Total Data'!$M:$W, COLUMN('Total Data'!$U58)-COLUMN('Total Data'!$M58)+1, FALSE)</f>
        <v>The Eye</v>
      </c>
      <c r="G42" s="26">
        <f>VLOOKUP(A42,'Total Data'!$M:$W, COLUMN('Total Data'!$N58)-COLUMN('Total Data'!$M58)+1, FALSE)</f>
        <v>52.652744651776985</v>
      </c>
      <c r="H42" s="26" t="str">
        <f>VLOOKUP(A42,'Total Data'!$O:$W, COLUMN('Total Data'!$U44)-COLUMN('Total Data'!$O44)+1, FALSE)</f>
        <v>Sin Peaks of Baekdu</v>
      </c>
      <c r="I42" s="26">
        <f>VLOOKUP(A42,'Total Data'!$O:$W, COLUMN('Total Data'!$P44)-COLUMN('Total Data'!$O44)+1, FALSE)</f>
        <v>7.8606199559998879</v>
      </c>
      <c r="J42" s="26" t="str">
        <f>VLOOKUP(A42,'Total Data'!$Q:$W, COLUMN('Total Data'!$U51)-COLUMN('Total Data'!$Q51)+1, FALSE)</f>
        <v>Rush Hour</v>
      </c>
      <c r="K42" s="26">
        <f>VLOOKUP(A42,'Total Data'!$Q:$W, COLUMN('Total Data'!$R51)-COLUMN('Total Data'!$Q51)+1, FALSE)</f>
        <v>4.2849317804234612</v>
      </c>
      <c r="L42" s="26" t="str">
        <f>VLOOKUP(A42,'Total Data'!$S:$W, COLUMN('Total Data'!$U58)-COLUMN('Total Data'!$S58)+1, FALSE)</f>
        <v>Athena Total</v>
      </c>
      <c r="M42" s="26">
        <f>VLOOKUP(A42,'Total Data'!$S:$W, COLUMN('Total Data'!$T58)-COLUMN('Total Data'!$S58)+1, FALSE)</f>
        <v>6.5543859739089863</v>
      </c>
    </row>
    <row r="43" spans="1:13" ht="15" customHeight="1" x14ac:dyDescent="0.25">
      <c r="A43" s="29">
        <v>42</v>
      </c>
      <c r="B43" s="26" t="str">
        <f>VLOOKUP(A43,'Total Data'!$I:$W, COLUMN('Total Data'!$U45)-COLUMN('Total Data'!$I45)+1, FALSE)</f>
        <v>Plains to Hill Desert</v>
      </c>
      <c r="C43" s="26">
        <f>VLOOKUP(A43,'Total Data'!$I:$W, COLUMN('Total Data'!$J45)-COLUMN('Total Data'!$I45)+1, FALSE)</f>
        <v>59.132755416994755</v>
      </c>
      <c r="D43" s="26" t="str">
        <f>VLOOKUP(A43,'Total Data'!$K:$W, COLUMN('Total Data'!$U52)-COLUMN('Total Data'!$K52)+1, FALSE)</f>
        <v>Fantasy Total</v>
      </c>
      <c r="E43" s="26">
        <f>VLOOKUP(A43,'Total Data'!$K:$W, COLUMN('Total Data'!$L52)-COLUMN('Total Data'!$K52)+1, FALSE)</f>
        <v>59.114745254147209</v>
      </c>
      <c r="F43" s="26" t="str">
        <f>VLOOKUP(A43,'Total Data'!$M:$W, COLUMN('Total Data'!$U59)-COLUMN('Total Data'!$M59)+1, FALSE)</f>
        <v>Hall of Valhalla Total</v>
      </c>
      <c r="G43" s="26">
        <f>VLOOKUP(A43,'Total Data'!$M:$W, COLUMN('Total Data'!$N59)-COLUMN('Total Data'!$M59)+1, FALSE)</f>
        <v>52.523669970425175</v>
      </c>
      <c r="H43" s="26" t="str">
        <f>VLOOKUP(A43,'Total Data'!$O:$W, COLUMN('Total Data'!$U45)-COLUMN('Total Data'!$O45)+1, FALSE)</f>
        <v>Guillotine Total</v>
      </c>
      <c r="I43" s="26">
        <f>VLOOKUP(A43,'Total Data'!$O:$W, COLUMN('Total Data'!$P45)-COLUMN('Total Data'!$O45)+1, FALSE)</f>
        <v>7.8746173209342425</v>
      </c>
      <c r="J43" s="26" t="str">
        <f>VLOOKUP(A43,'Total Data'!$Q:$W, COLUMN('Total Data'!$U52)-COLUMN('Total Data'!$Q52)+1, FALSE)</f>
        <v>Guillotine Total</v>
      </c>
      <c r="K43" s="26">
        <f>VLOOKUP(A43,'Total Data'!$Q:$W, COLUMN('Total Data'!$R52)-COLUMN('Total Data'!$Q52)+1, FALSE)</f>
        <v>4.3541756780923002</v>
      </c>
      <c r="L43" s="26" t="str">
        <f>VLOOKUP(A43,'Total Data'!$S:$W, COLUMN('Total Data'!$U59)-COLUMN('Total Data'!$S59)+1, FALSE)</f>
        <v>Arcadia II</v>
      </c>
      <c r="M43" s="26">
        <f>VLOOKUP(A43,'Total Data'!$S:$W, COLUMN('Total Data'!$T59)-COLUMN('Total Data'!$S59)+1, FALSE)</f>
        <v>6.5873455897898596</v>
      </c>
    </row>
    <row r="44" spans="1:13" ht="15" customHeight="1" x14ac:dyDescent="0.25">
      <c r="A44" s="29">
        <v>43</v>
      </c>
      <c r="B44" s="26" t="str">
        <f>VLOOKUP(A44,'Total Data'!$I:$W, COLUMN('Total Data'!$U46)-COLUMN('Total Data'!$I46)+1, FALSE)</f>
        <v>Neo Harmony</v>
      </c>
      <c r="C44" s="26">
        <f>VLOOKUP(A44,'Total Data'!$I:$W, COLUMN('Total Data'!$J46)-COLUMN('Total Data'!$I46)+1, FALSE)</f>
        <v>58.814401497724219</v>
      </c>
      <c r="D44" s="26" t="str">
        <f>VLOOKUP(A44,'Total Data'!$K:$W, COLUMN('Total Data'!$U53)-COLUMN('Total Data'!$K53)+1, FALSE)</f>
        <v>Rush Hour II</v>
      </c>
      <c r="E44" s="26">
        <f>VLOOKUP(A44,'Total Data'!$K:$W, COLUMN('Total Data'!$L53)-COLUMN('Total Data'!$K53)+1, FALSE)</f>
        <v>58.917860456757893</v>
      </c>
      <c r="F44" s="26" t="str">
        <f>VLOOKUP(A44,'Total Data'!$M:$W, COLUMN('Total Data'!$U60)-COLUMN('Total Data'!$M60)+1, FALSE)</f>
        <v>Heartbreak Ridge</v>
      </c>
      <c r="G44" s="26">
        <f>VLOOKUP(A44,'Total Data'!$M:$W, COLUMN('Total Data'!$N60)-COLUMN('Total Data'!$M60)+1, FALSE)</f>
        <v>52.353436208030018</v>
      </c>
      <c r="H44" s="26" t="str">
        <f>VLOOKUP(A44,'Total Data'!$O:$W, COLUMN('Total Data'!$U46)-COLUMN('Total Data'!$O46)+1, FALSE)</f>
        <v>Parallel Lines II</v>
      </c>
      <c r="I44" s="26">
        <f>VLOOKUP(A44,'Total Data'!$O:$W, COLUMN('Total Data'!$P46)-COLUMN('Total Data'!$O46)+1, FALSE)</f>
        <v>7.9065312321767252</v>
      </c>
      <c r="J44" s="26" t="str">
        <f>VLOOKUP(A44,'Total Data'!$Q:$W, COLUMN('Total Data'!$U53)-COLUMN('Total Data'!$Q53)+1, FALSE)</f>
        <v>New Bloody Ridge</v>
      </c>
      <c r="K44" s="26">
        <f>VLOOKUP(A44,'Total Data'!$Q:$W, COLUMN('Total Data'!$R53)-COLUMN('Total Data'!$Q53)+1, FALSE)</f>
        <v>4.3622565701953091</v>
      </c>
      <c r="L44" s="26" t="str">
        <f>VLOOKUP(A44,'Total Data'!$S:$W, COLUMN('Total Data'!$U60)-COLUMN('Total Data'!$S60)+1, FALSE)</f>
        <v>Forbidden Zone Total</v>
      </c>
      <c r="M44" s="26">
        <f>VLOOKUP(A44,'Total Data'!$S:$W, COLUMN('Total Data'!$T60)-COLUMN('Total Data'!$S60)+1, FALSE)</f>
        <v>6.6720037474704279</v>
      </c>
    </row>
    <row r="45" spans="1:13" ht="15" customHeight="1" x14ac:dyDescent="0.25">
      <c r="A45" s="29">
        <v>44</v>
      </c>
      <c r="B45" s="26" t="str">
        <f>VLOOKUP(A45,'Total Data'!$I:$W, COLUMN('Total Data'!$U47)-COLUMN('Total Data'!$I47)+1, FALSE)</f>
        <v>Sniper Ridge Total</v>
      </c>
      <c r="C45" s="26">
        <f>VLOOKUP(A45,'Total Data'!$I:$W, COLUMN('Total Data'!$J47)-COLUMN('Total Data'!$I47)+1, FALSE)</f>
        <v>58.771865369744503</v>
      </c>
      <c r="D45" s="26" t="str">
        <f>VLOOKUP(A45,'Total Data'!$K:$W, COLUMN('Total Data'!$U54)-COLUMN('Total Data'!$K54)+1, FALSE)</f>
        <v>Bifrost III</v>
      </c>
      <c r="E45" s="26">
        <f>VLOOKUP(A45,'Total Data'!$K:$W, COLUMN('Total Data'!$L54)-COLUMN('Total Data'!$K54)+1, FALSE)</f>
        <v>58.877247037412573</v>
      </c>
      <c r="F45" s="26" t="str">
        <f>VLOOKUP(A45,'Total Data'!$M:$W, COLUMN('Total Data'!$U61)-COLUMN('Total Data'!$M61)+1, FALSE)</f>
        <v>Wuthering Heights</v>
      </c>
      <c r="G45" s="26">
        <f>VLOOKUP(A45,'Total Data'!$M:$W, COLUMN('Total Data'!$N61)-COLUMN('Total Data'!$M61)+1, FALSE)</f>
        <v>52.237805468809988</v>
      </c>
      <c r="H45" s="26" t="str">
        <f>VLOOKUP(A45,'Total Data'!$O:$W, COLUMN('Total Data'!$U47)-COLUMN('Total Data'!$O47)+1, FALSE)</f>
        <v>Indian Lament</v>
      </c>
      <c r="I45" s="26">
        <f>VLOOKUP(A45,'Total Data'!$O:$W, COLUMN('Total Data'!$P47)-COLUMN('Total Data'!$O47)+1, FALSE)</f>
        <v>7.9347726216178796</v>
      </c>
      <c r="J45" s="26" t="str">
        <f>VLOOKUP(A45,'Total Data'!$Q:$W, COLUMN('Total Data'!$U54)-COLUMN('Total Data'!$Q54)+1, FALSE)</f>
        <v>Chupungryeong</v>
      </c>
      <c r="K45" s="26">
        <f>VLOOKUP(A45,'Total Data'!$Q:$W, COLUMN('Total Data'!$R54)-COLUMN('Total Data'!$Q54)+1, FALSE)</f>
        <v>4.4010498498497537</v>
      </c>
      <c r="L45" s="26" t="str">
        <f>VLOOKUP(A45,'Total Data'!$S:$W, COLUMN('Total Data'!$U61)-COLUMN('Total Data'!$S61)+1, FALSE)</f>
        <v>Sin Peaks of Baekdu</v>
      </c>
      <c r="M45" s="26">
        <f>VLOOKUP(A45,'Total Data'!$S:$W, COLUMN('Total Data'!$T61)-COLUMN('Total Data'!$S61)+1, FALSE)</f>
        <v>6.8396564340888242</v>
      </c>
    </row>
    <row r="46" spans="1:13" ht="15" customHeight="1" x14ac:dyDescent="0.25">
      <c r="A46" s="29">
        <v>45</v>
      </c>
      <c r="B46" s="26" t="str">
        <f>VLOOKUP(A46,'Total Data'!$I:$W, COLUMN('Total Data'!$U48)-COLUMN('Total Data'!$I48)+1, FALSE)</f>
        <v>R-Point</v>
      </c>
      <c r="C46" s="26">
        <f>VLOOKUP(A46,'Total Data'!$I:$W, COLUMN('Total Data'!$J48)-COLUMN('Total Data'!$I48)+1, FALSE)</f>
        <v>58.745104459317389</v>
      </c>
      <c r="D46" s="26" t="str">
        <f>VLOOKUP(A46,'Total Data'!$K:$W, COLUMN('Total Data'!$U55)-COLUMN('Total Data'!$K55)+1, FALSE)</f>
        <v>Triathlon</v>
      </c>
      <c r="E46" s="26">
        <f>VLOOKUP(A46,'Total Data'!$K:$W, COLUMN('Total Data'!$L55)-COLUMN('Total Data'!$K55)+1, FALSE)</f>
        <v>58.843980013590908</v>
      </c>
      <c r="F46" s="26" t="str">
        <f>VLOOKUP(A46,'Total Data'!$M:$W, COLUMN('Total Data'!$U62)-COLUMN('Total Data'!$M62)+1, FALSE)</f>
        <v>Colosseum II</v>
      </c>
      <c r="G46" s="26">
        <f>VLOOKUP(A46,'Total Data'!$M:$W, COLUMN('Total Data'!$N62)-COLUMN('Total Data'!$M62)+1, FALSE)</f>
        <v>52.141877233031437</v>
      </c>
      <c r="H46" s="26" t="str">
        <f>VLOOKUP(A46,'Total Data'!$O:$W, COLUMN('Total Data'!$U48)-COLUMN('Total Data'!$O48)+1, FALSE)</f>
        <v>La Mancha</v>
      </c>
      <c r="I46" s="26">
        <f>VLOOKUP(A46,'Total Data'!$O:$W, COLUMN('Total Data'!$P48)-COLUMN('Total Data'!$O48)+1, FALSE)</f>
        <v>7.9824266383357161</v>
      </c>
      <c r="J46" s="26" t="str">
        <f>VLOOKUP(A46,'Total Data'!$Q:$W, COLUMN('Total Data'!$U55)-COLUMN('Total Data'!$Q55)+1, FALSE)</f>
        <v>Blitz Total</v>
      </c>
      <c r="K46" s="26">
        <f>VLOOKUP(A46,'Total Data'!$Q:$W, COLUMN('Total Data'!$R55)-COLUMN('Total Data'!$Q55)+1, FALSE)</f>
        <v>4.5560159850921842</v>
      </c>
      <c r="L46" s="26" t="str">
        <f>VLOOKUP(A46,'Total Data'!$S:$W, COLUMN('Total Data'!$U62)-COLUMN('Total Data'!$S62)+1, FALSE)</f>
        <v>Longinus Total</v>
      </c>
      <c r="M46" s="26">
        <f>VLOOKUP(A46,'Total Data'!$S:$W, COLUMN('Total Data'!$T62)-COLUMN('Total Data'!$S62)+1, FALSE)</f>
        <v>6.8465181831196507</v>
      </c>
    </row>
    <row r="47" spans="1:13" ht="15" customHeight="1" x14ac:dyDescent="0.25">
      <c r="A47" s="29">
        <v>46</v>
      </c>
      <c r="B47" s="26" t="str">
        <f>VLOOKUP(A47,'Total Data'!$I:$W, COLUMN('Total Data'!$U49)-COLUMN('Total Data'!$I49)+1, FALSE)</f>
        <v>Detonation</v>
      </c>
      <c r="C47" s="26">
        <f>VLOOKUP(A47,'Total Data'!$I:$W, COLUMN('Total Data'!$J49)-COLUMN('Total Data'!$I49)+1, FALSE)</f>
        <v>58.606257561062691</v>
      </c>
      <c r="D47" s="26" t="str">
        <f>VLOOKUP(A47,'Total Data'!$K:$W, COLUMN('Total Data'!$U56)-COLUMN('Total Data'!$K56)+1, FALSE)</f>
        <v>New Heartbreak Ridge</v>
      </c>
      <c r="E47" s="26">
        <f>VLOOKUP(A47,'Total Data'!$K:$W, COLUMN('Total Data'!$L56)-COLUMN('Total Data'!$K56)+1, FALSE)</f>
        <v>58.816733764456785</v>
      </c>
      <c r="F47" s="26" t="str">
        <f>VLOOKUP(A47,'Total Data'!$M:$W, COLUMN('Total Data'!$U63)-COLUMN('Total Data'!$M63)+1, FALSE)</f>
        <v>Requiem Total</v>
      </c>
      <c r="G47" s="26">
        <f>VLOOKUP(A47,'Total Data'!$M:$W, COLUMN('Total Data'!$N63)-COLUMN('Total Data'!$M63)+1, FALSE)</f>
        <v>52.061623745983425</v>
      </c>
      <c r="H47" s="26" t="str">
        <f>VLOOKUP(A47,'Total Data'!$O:$W, COLUMN('Total Data'!$U49)-COLUMN('Total Data'!$O49)+1, FALSE)</f>
        <v>Avant-garde II</v>
      </c>
      <c r="I47" s="26">
        <f>VLOOKUP(A47,'Total Data'!$O:$W, COLUMN('Total Data'!$P49)-COLUMN('Total Data'!$O49)+1, FALSE)</f>
        <v>8.036840779658375</v>
      </c>
      <c r="J47" s="26" t="str">
        <f>VLOOKUP(A47,'Total Data'!$Q:$W, COLUMN('Total Data'!$U56)-COLUMN('Total Data'!$Q56)+1, FALSE)</f>
        <v>Longinus</v>
      </c>
      <c r="K47" s="26">
        <f>VLOOKUP(A47,'Total Data'!$Q:$W, COLUMN('Total Data'!$R56)-COLUMN('Total Data'!$Q56)+1, FALSE)</f>
        <v>4.6104125856212308</v>
      </c>
      <c r="L47" s="26" t="str">
        <f>VLOOKUP(A47,'Total Data'!$S:$W, COLUMN('Total Data'!$U63)-COLUMN('Total Data'!$S63)+1, FALSE)</f>
        <v>Neo Guillotine</v>
      </c>
      <c r="M47" s="26">
        <f>VLOOKUP(A47,'Total Data'!$S:$W, COLUMN('Total Data'!$T63)-COLUMN('Total Data'!$S63)+1, FALSE)</f>
        <v>6.8634866428672092</v>
      </c>
    </row>
    <row r="48" spans="1:13" ht="15" customHeight="1" x14ac:dyDescent="0.25">
      <c r="A48" s="29">
        <v>47</v>
      </c>
      <c r="B48" s="26" t="str">
        <f>VLOOKUP(A48,'Total Data'!$I:$W, COLUMN('Total Data'!$U50)-COLUMN('Total Data'!$I50)+1, FALSE)</f>
        <v>Grand Line Total</v>
      </c>
      <c r="C48" s="26">
        <f>VLOOKUP(A48,'Total Data'!$I:$W, COLUMN('Total Data'!$J50)-COLUMN('Total Data'!$I50)+1, FALSE)</f>
        <v>58.294927275217589</v>
      </c>
      <c r="D48" s="26" t="str">
        <f>VLOOKUP(A48,'Total Data'!$K:$W, COLUMN('Total Data'!$U57)-COLUMN('Total Data'!$K57)+1, FALSE)</f>
        <v>Arkanoid</v>
      </c>
      <c r="E48" s="26">
        <f>VLOOKUP(A48,'Total Data'!$K:$W, COLUMN('Total Data'!$L57)-COLUMN('Total Data'!$K57)+1, FALSE)</f>
        <v>58.730775992321469</v>
      </c>
      <c r="F48" s="26" t="str">
        <f>VLOOKUP(A48,'Total Data'!$M:$W, COLUMN('Total Data'!$U64)-COLUMN('Total Data'!$M64)+1, FALSE)</f>
        <v>Korhal of Ceres</v>
      </c>
      <c r="G48" s="26">
        <f>VLOOKUP(A48,'Total Data'!$M:$W, COLUMN('Total Data'!$N64)-COLUMN('Total Data'!$M64)+1, FALSE)</f>
        <v>51.950220709299742</v>
      </c>
      <c r="H48" s="26" t="str">
        <f>VLOOKUP(A48,'Total Data'!$O:$W, COLUMN('Total Data'!$U50)-COLUMN('Total Data'!$O50)+1, FALSE)</f>
        <v>Jim Raynor's Memory Total</v>
      </c>
      <c r="I48" s="26">
        <f>VLOOKUP(A48,'Total Data'!$O:$W, COLUMN('Total Data'!$P50)-COLUMN('Total Data'!$O50)+1, FALSE)</f>
        <v>8.0490130715736825</v>
      </c>
      <c r="J48" s="26" t="str">
        <f>VLOOKUP(A48,'Total Data'!$Q:$W, COLUMN('Total Data'!$U57)-COLUMN('Total Data'!$Q57)+1, FALSE)</f>
        <v>Jim Raynor's Memory Jungle</v>
      </c>
      <c r="K48" s="26">
        <f>VLOOKUP(A48,'Total Data'!$Q:$W, COLUMN('Total Data'!$R57)-COLUMN('Total Data'!$Q57)+1, FALSE)</f>
        <v>4.6557026114556388</v>
      </c>
      <c r="L48" s="26" t="str">
        <f>VLOOKUP(A48,'Total Data'!$S:$W, COLUMN('Total Data'!$U64)-COLUMN('Total Data'!$S64)+1, FALSE)</f>
        <v>Requiem Total</v>
      </c>
      <c r="M48" s="26">
        <f>VLOOKUP(A48,'Total Data'!$S:$W, COLUMN('Total Data'!$T64)-COLUMN('Total Data'!$S64)+1, FALSE)</f>
        <v>6.9504587849879274</v>
      </c>
    </row>
    <row r="49" spans="1:13" ht="15" customHeight="1" x14ac:dyDescent="0.25">
      <c r="A49" s="29">
        <v>48</v>
      </c>
      <c r="B49" s="26" t="str">
        <f>VLOOKUP(A49,'Total Data'!$I:$W, COLUMN('Total Data'!$U51)-COLUMN('Total Data'!$I51)+1, FALSE)</f>
        <v>El Nino Total</v>
      </c>
      <c r="C49" s="26">
        <f>VLOOKUP(A49,'Total Data'!$I:$W, COLUMN('Total Data'!$J51)-COLUMN('Total Data'!$I51)+1, FALSE)</f>
        <v>58.158339758562107</v>
      </c>
      <c r="D49" s="26" t="str">
        <f>VLOOKUP(A49,'Total Data'!$K:$W, COLUMN('Total Data'!$U58)-COLUMN('Total Data'!$K58)+1, FALSE)</f>
        <v>Detonation Total</v>
      </c>
      <c r="E49" s="26">
        <f>VLOOKUP(A49,'Total Data'!$K:$W, COLUMN('Total Data'!$L58)-COLUMN('Total Data'!$K58)+1, FALSE)</f>
        <v>58.660138340821831</v>
      </c>
      <c r="F49" s="26" t="str">
        <f>VLOOKUP(A49,'Total Data'!$M:$W, COLUMN('Total Data'!$U65)-COLUMN('Total Data'!$M65)+1, FALSE)</f>
        <v>Heartbreak Ridge Total</v>
      </c>
      <c r="G49" s="26">
        <f>VLOOKUP(A49,'Total Data'!$M:$W, COLUMN('Total Data'!$N65)-COLUMN('Total Data'!$M65)+1, FALSE)</f>
        <v>51.845347698425577</v>
      </c>
      <c r="H49" s="26" t="str">
        <f>VLOOKUP(A49,'Total Data'!$O:$W, COLUMN('Total Data'!$U51)-COLUMN('Total Data'!$O51)+1, FALSE)</f>
        <v>Forbidden Zone Total</v>
      </c>
      <c r="I49" s="26">
        <f>VLOOKUP(A49,'Total Data'!$O:$W, COLUMN('Total Data'!$P51)-COLUMN('Total Data'!$O51)+1, FALSE)</f>
        <v>8.0609804856638299</v>
      </c>
      <c r="J49" s="26" t="str">
        <f>VLOOKUP(A49,'Total Data'!$Q:$W, COLUMN('Total Data'!$U58)-COLUMN('Total Data'!$Q58)+1, FALSE)</f>
        <v>Into the Darkness Total</v>
      </c>
      <c r="K49" s="26">
        <f>VLOOKUP(A49,'Total Data'!$Q:$W, COLUMN('Total Data'!$R58)-COLUMN('Total Data'!$Q58)+1, FALSE)</f>
        <v>4.7467071460214028</v>
      </c>
      <c r="L49" s="26" t="str">
        <f>VLOOKUP(A49,'Total Data'!$S:$W, COLUMN('Total Data'!$U65)-COLUMN('Total Data'!$S65)+1, FALSE)</f>
        <v>Katrina</v>
      </c>
      <c r="M49" s="26">
        <f>VLOOKUP(A49,'Total Data'!$S:$W, COLUMN('Total Data'!$T65)-COLUMN('Total Data'!$S65)+1, FALSE)</f>
        <v>7.0318898925524245</v>
      </c>
    </row>
    <row r="50" spans="1:13" ht="15" customHeight="1" x14ac:dyDescent="0.25">
      <c r="A50" s="29">
        <v>49</v>
      </c>
      <c r="B50" s="26" t="str">
        <f>VLOOKUP(A50,'Total Data'!$I:$W, COLUMN('Total Data'!$U52)-COLUMN('Total Data'!$I52)+1, FALSE)</f>
        <v>Grand Line SE</v>
      </c>
      <c r="C50" s="26">
        <f>VLOOKUP(A50,'Total Data'!$I:$W, COLUMN('Total Data'!$J52)-COLUMN('Total Data'!$I52)+1, FALSE)</f>
        <v>58.043897969442732</v>
      </c>
      <c r="D50" s="26" t="str">
        <f>VLOOKUP(A50,'Total Data'!$K:$W, COLUMN('Total Data'!$U59)-COLUMN('Total Data'!$K59)+1, FALSE)</f>
        <v>Medusa</v>
      </c>
      <c r="E50" s="26">
        <f>VLOOKUP(A50,'Total Data'!$K:$W, COLUMN('Total Data'!$L59)-COLUMN('Total Data'!$K59)+1, FALSE)</f>
        <v>58.537853655564973</v>
      </c>
      <c r="F50" s="26" t="str">
        <f>VLOOKUP(A50,'Total Data'!$M:$W, COLUMN('Total Data'!$U66)-COLUMN('Total Data'!$M66)+1, FALSE)</f>
        <v>Fortress SE</v>
      </c>
      <c r="G50" s="26">
        <f>VLOOKUP(A50,'Total Data'!$M:$W, COLUMN('Total Data'!$N66)-COLUMN('Total Data'!$M66)+1, FALSE)</f>
        <v>51.756825326276243</v>
      </c>
      <c r="H50" s="26" t="str">
        <f>VLOOKUP(A50,'Total Data'!$O:$W, COLUMN('Total Data'!$U52)-COLUMN('Total Data'!$O52)+1, FALSE)</f>
        <v>Medusa Total</v>
      </c>
      <c r="I50" s="26">
        <f>VLOOKUP(A50,'Total Data'!$O:$W, COLUMN('Total Data'!$P52)-COLUMN('Total Data'!$O52)+1, FALSE)</f>
        <v>8.1695362673771914</v>
      </c>
      <c r="J50" s="26" t="str">
        <f>VLOOKUP(A50,'Total Data'!$Q:$W, COLUMN('Total Data'!$U59)-COLUMN('Total Data'!$Q59)+1, FALSE)</f>
        <v>Forbidden Zone Total</v>
      </c>
      <c r="K50" s="26">
        <f>VLOOKUP(A50,'Total Data'!$Q:$W, COLUMN('Total Data'!$R59)-COLUMN('Total Data'!$Q59)+1, FALSE)</f>
        <v>4.9042697338406862</v>
      </c>
      <c r="L50" s="26" t="str">
        <f>VLOOKUP(A50,'Total Data'!$S:$W, COLUMN('Total Data'!$U66)-COLUMN('Total Data'!$S66)+1, FALSE)</f>
        <v>Hall of Valhalla Total</v>
      </c>
      <c r="M50" s="26">
        <f>VLOOKUP(A50,'Total Data'!$S:$W, COLUMN('Total Data'!$T66)-COLUMN('Total Data'!$S66)+1, FALSE)</f>
        <v>7.0973015692721653</v>
      </c>
    </row>
    <row r="51" spans="1:13" ht="15" customHeight="1" x14ac:dyDescent="0.25">
      <c r="A51" s="29">
        <v>50</v>
      </c>
      <c r="B51" s="26" t="str">
        <f>VLOOKUP(A51,'Total Data'!$I:$W, COLUMN('Total Data'!$U53)-COLUMN('Total Data'!$I53)+1, FALSE)</f>
        <v>Moon Glaive</v>
      </c>
      <c r="C51" s="26">
        <f>VLOOKUP(A51,'Total Data'!$I:$W, COLUMN('Total Data'!$J53)-COLUMN('Total Data'!$I53)+1, FALSE)</f>
        <v>58.010869593528192</v>
      </c>
      <c r="D51" s="26" t="str">
        <f>VLOOKUP(A51,'Total Data'!$K:$W, COLUMN('Total Data'!$U60)-COLUMN('Total Data'!$K60)+1, FALSE)</f>
        <v>Showdown</v>
      </c>
      <c r="E51" s="26">
        <f>VLOOKUP(A51,'Total Data'!$K:$W, COLUMN('Total Data'!$L60)-COLUMN('Total Data'!$K60)+1, FALSE)</f>
        <v>58.272596954716455</v>
      </c>
      <c r="F51" s="26" t="str">
        <f>VLOOKUP(A51,'Total Data'!$M:$W, COLUMN('Total Data'!$U67)-COLUMN('Total Data'!$M67)+1, FALSE)</f>
        <v>Desperado</v>
      </c>
      <c r="G51" s="26">
        <f>VLOOKUP(A51,'Total Data'!$M:$W, COLUMN('Total Data'!$N67)-COLUMN('Total Data'!$M67)+1, FALSE)</f>
        <v>51.754039641114318</v>
      </c>
      <c r="H51" s="26" t="str">
        <f>VLOOKUP(A51,'Total Data'!$O:$W, COLUMN('Total Data'!$U53)-COLUMN('Total Data'!$O53)+1, FALSE)</f>
        <v>Zodiac</v>
      </c>
      <c r="I51" s="26">
        <f>VLOOKUP(A51,'Total Data'!$O:$W, COLUMN('Total Data'!$P53)-COLUMN('Total Data'!$O53)+1, FALSE)</f>
        <v>8.2301686641409777</v>
      </c>
      <c r="J51" s="26" t="str">
        <f>VLOOKUP(A51,'Total Data'!$Q:$W, COLUMN('Total Data'!$U60)-COLUMN('Total Data'!$Q60)+1, FALSE)</f>
        <v>Byzantium Total</v>
      </c>
      <c r="K51" s="26">
        <f>VLOOKUP(A51,'Total Data'!$Q:$W, COLUMN('Total Data'!$R60)-COLUMN('Total Data'!$Q60)+1, FALSE)</f>
        <v>4.9083513501986662</v>
      </c>
      <c r="L51" s="26" t="str">
        <f>VLOOKUP(A51,'Total Data'!$S:$W, COLUMN('Total Data'!$U67)-COLUMN('Total Data'!$S67)+1, FALSE)</f>
        <v>Parallel Lines II</v>
      </c>
      <c r="M51" s="26">
        <f>VLOOKUP(A51,'Total Data'!$S:$W, COLUMN('Total Data'!$T67)-COLUMN('Total Data'!$S67)+1, FALSE)</f>
        <v>7.1435017474358826</v>
      </c>
    </row>
    <row r="52" spans="1:13" ht="15" customHeight="1" x14ac:dyDescent="0.25">
      <c r="A52" s="29">
        <v>51</v>
      </c>
      <c r="B52" s="26" t="str">
        <f>VLOOKUP(A52,'Total Data'!$I:$W, COLUMN('Total Data'!$U54)-COLUMN('Total Data'!$I54)+1, FALSE)</f>
        <v>WCG Neo Hall of Valhalla</v>
      </c>
      <c r="C52" s="26">
        <f>VLOOKUP(A52,'Total Data'!$I:$W, COLUMN('Total Data'!$J54)-COLUMN('Total Data'!$I54)+1, FALSE)</f>
        <v>57.900800015281462</v>
      </c>
      <c r="D52" s="26" t="str">
        <f>VLOOKUP(A52,'Total Data'!$K:$W, COLUMN('Total Data'!$U61)-COLUMN('Total Data'!$K61)+1, FALSE)</f>
        <v>Forte</v>
      </c>
      <c r="E52" s="26">
        <f>VLOOKUP(A52,'Total Data'!$K:$W, COLUMN('Total Data'!$L61)-COLUMN('Total Data'!$K61)+1, FALSE)</f>
        <v>57.836041570396461</v>
      </c>
      <c r="F52" s="26" t="str">
        <f>VLOOKUP(A52,'Total Data'!$M:$W, COLUMN('Total Data'!$U68)-COLUMN('Total Data'!$M68)+1, FALSE)</f>
        <v>Outsider SE</v>
      </c>
      <c r="G52" s="26">
        <f>VLOOKUP(A52,'Total Data'!$M:$W, COLUMN('Total Data'!$N68)-COLUMN('Total Data'!$M68)+1, FALSE)</f>
        <v>51.714006429044261</v>
      </c>
      <c r="H52" s="26" t="str">
        <f>VLOOKUP(A52,'Total Data'!$O:$W, COLUMN('Total Data'!$U54)-COLUMN('Total Data'!$O54)+1, FALSE)</f>
        <v>Gaema Gowon</v>
      </c>
      <c r="I52" s="26">
        <f>VLOOKUP(A52,'Total Data'!$O:$W, COLUMN('Total Data'!$P54)-COLUMN('Total Data'!$O54)+1, FALSE)</f>
        <v>8.2802157865661119</v>
      </c>
      <c r="J52" s="26" t="str">
        <f>VLOOKUP(A52,'Total Data'!$Q:$W, COLUMN('Total Data'!$U61)-COLUMN('Total Data'!$Q61)+1, FALSE)</f>
        <v>815 Total</v>
      </c>
      <c r="K52" s="26">
        <f>VLOOKUP(A52,'Total Data'!$Q:$W, COLUMN('Total Data'!$R61)-COLUMN('Total Data'!$Q61)+1, FALSE)</f>
        <v>4.9147784414033877</v>
      </c>
      <c r="L52" s="26" t="str">
        <f>VLOOKUP(A52,'Total Data'!$S:$W, COLUMN('Total Data'!$U68)-COLUMN('Total Data'!$S68)+1, FALSE)</f>
        <v>Jim Raynor's Memory Total</v>
      </c>
      <c r="M52" s="26">
        <f>VLOOKUP(A52,'Total Data'!$S:$W, COLUMN('Total Data'!$T68)-COLUMN('Total Data'!$S68)+1, FALSE)</f>
        <v>7.1478240457429969</v>
      </c>
    </row>
    <row r="53" spans="1:13" ht="15" customHeight="1" x14ac:dyDescent="0.25">
      <c r="A53" s="29">
        <v>52</v>
      </c>
      <c r="B53" s="26" t="str">
        <f>VLOOKUP(A53,'Total Data'!$I:$W, COLUMN('Total Data'!$U55)-COLUMN('Total Data'!$I55)+1, FALSE)</f>
        <v>Great Barrier Reef</v>
      </c>
      <c r="C53" s="26">
        <f>VLOOKUP(A53,'Total Data'!$I:$W, COLUMN('Total Data'!$J55)-COLUMN('Total Data'!$I55)+1, FALSE)</f>
        <v>57.558041506580665</v>
      </c>
      <c r="D53" s="26" t="str">
        <f>VLOOKUP(A53,'Total Data'!$K:$W, COLUMN('Total Data'!$U62)-COLUMN('Total Data'!$K62)+1, FALSE)</f>
        <v>Avant-garde II</v>
      </c>
      <c r="E53" s="26">
        <f>VLOOKUP(A53,'Total Data'!$K:$W, COLUMN('Total Data'!$L62)-COLUMN('Total Data'!$K62)+1, FALSE)</f>
        <v>57.817758333228227</v>
      </c>
      <c r="F53" s="26" t="str">
        <f>VLOOKUP(A53,'Total Data'!$M:$W, COLUMN('Total Data'!$U69)-COLUMN('Total Data'!$M69)+1, FALSE)</f>
        <v>Longinus</v>
      </c>
      <c r="G53" s="26">
        <f>VLOOKUP(A53,'Total Data'!$M:$W, COLUMN('Total Data'!$N69)-COLUMN('Total Data'!$M69)+1, FALSE)</f>
        <v>51.638469494555096</v>
      </c>
      <c r="H53" s="26" t="str">
        <f>VLOOKUP(A53,'Total Data'!$O:$W, COLUMN('Total Data'!$U55)-COLUMN('Total Data'!$O55)+1, FALSE)</f>
        <v>Athena</v>
      </c>
      <c r="I53" s="26">
        <f>VLOOKUP(A53,'Total Data'!$O:$W, COLUMN('Total Data'!$P55)-COLUMN('Total Data'!$O55)+1, FALSE)</f>
        <v>8.351310598661966</v>
      </c>
      <c r="J53" s="26" t="str">
        <f>VLOOKUP(A53,'Total Data'!$Q:$W, COLUMN('Total Data'!$U62)-COLUMN('Total Data'!$Q62)+1, FALSE)</f>
        <v>Sauron Total</v>
      </c>
      <c r="K53" s="26">
        <f>VLOOKUP(A53,'Total Data'!$Q:$W, COLUMN('Total Data'!$R62)-COLUMN('Total Data'!$Q62)+1, FALSE)</f>
        <v>4.9473091579027271</v>
      </c>
      <c r="L53" s="26" t="str">
        <f>VLOOKUP(A53,'Total Data'!$S:$W, COLUMN('Total Data'!$U69)-COLUMN('Total Data'!$S69)+1, FALSE)</f>
        <v>Gaema Gowon</v>
      </c>
      <c r="M53" s="26">
        <f>VLOOKUP(A53,'Total Data'!$S:$W, COLUMN('Total Data'!$T69)-COLUMN('Total Data'!$S69)+1, FALSE)</f>
        <v>7.2713843324931267</v>
      </c>
    </row>
    <row r="54" spans="1:13" ht="15" customHeight="1" x14ac:dyDescent="0.25">
      <c r="A54" s="29">
        <v>53</v>
      </c>
      <c r="B54" s="26" t="str">
        <f>VLOOKUP(A54,'Total Data'!$I:$W, COLUMN('Total Data'!$U56)-COLUMN('Total Data'!$I56)+1, FALSE)</f>
        <v>Grand Line</v>
      </c>
      <c r="C54" s="26">
        <f>VLOOKUP(A54,'Total Data'!$I:$W, COLUMN('Total Data'!$J56)-COLUMN('Total Data'!$I56)+1, FALSE)</f>
        <v>57.500304340924586</v>
      </c>
      <c r="D54" s="26" t="str">
        <f>VLOOKUP(A54,'Total Data'!$K:$W, COLUMN('Total Data'!$U63)-COLUMN('Total Data'!$K63)+1, FALSE)</f>
        <v>Desert Lost Temple</v>
      </c>
      <c r="E54" s="26">
        <f>VLOOKUP(A54,'Total Data'!$K:$W, COLUMN('Total Data'!$L63)-COLUMN('Total Data'!$K63)+1, FALSE)</f>
        <v>57.815072681354174</v>
      </c>
      <c r="F54" s="26" t="str">
        <f>VLOOKUP(A54,'Total Data'!$M:$W, COLUMN('Total Data'!$U70)-COLUMN('Total Data'!$M70)+1, FALSE)</f>
        <v>Match Point</v>
      </c>
      <c r="G54" s="26">
        <f>VLOOKUP(A54,'Total Data'!$M:$W, COLUMN('Total Data'!$N70)-COLUMN('Total Data'!$M70)+1, FALSE)</f>
        <v>50.667885096364401</v>
      </c>
      <c r="H54" s="26" t="str">
        <f>VLOOKUP(A54,'Total Data'!$O:$W, COLUMN('Total Data'!$U56)-COLUMN('Total Data'!$O56)+1, FALSE)</f>
        <v>Carthage Total</v>
      </c>
      <c r="I54" s="26">
        <f>VLOOKUP(A54,'Total Data'!$O:$W, COLUMN('Total Data'!$P56)-COLUMN('Total Data'!$O56)+1, FALSE)</f>
        <v>8.4127052254838421</v>
      </c>
      <c r="J54" s="26" t="str">
        <f>VLOOKUP(A54,'Total Data'!$Q:$W, COLUMN('Total Data'!$U63)-COLUMN('Total Data'!$Q63)+1, FALSE)</f>
        <v>Bloody Ridge Total</v>
      </c>
      <c r="K54" s="26">
        <f>VLOOKUP(A54,'Total Data'!$Q:$W, COLUMN('Total Data'!$R63)-COLUMN('Total Data'!$Q63)+1, FALSE)</f>
        <v>4.99500091743987</v>
      </c>
      <c r="L54" s="26" t="str">
        <f>VLOOKUP(A54,'Total Data'!$S:$W, COLUMN('Total Data'!$U70)-COLUMN('Total Data'!$S70)+1, FALSE)</f>
        <v>Indian Lament</v>
      </c>
      <c r="M54" s="26">
        <f>VLOOKUP(A54,'Total Data'!$S:$W, COLUMN('Total Data'!$T70)-COLUMN('Total Data'!$S70)+1, FALSE)</f>
        <v>7.3277885879530729</v>
      </c>
    </row>
    <row r="55" spans="1:13" ht="15" customHeight="1" x14ac:dyDescent="0.25">
      <c r="A55" s="29">
        <v>54</v>
      </c>
      <c r="B55" s="26" t="str">
        <f>VLOOKUP(A55,'Total Data'!$I:$W, COLUMN('Total Data'!$U57)-COLUMN('Total Data'!$I57)+1, FALSE)</f>
        <v>Jade</v>
      </c>
      <c r="C55" s="26">
        <f>VLOOKUP(A55,'Total Data'!$I:$W, COLUMN('Total Data'!$J57)-COLUMN('Total Data'!$I57)+1, FALSE)</f>
        <v>57.411733702581124</v>
      </c>
      <c r="D55" s="26" t="str">
        <f>VLOOKUP(A55,'Total Data'!$K:$W, COLUMN('Total Data'!$U64)-COLUMN('Total Data'!$K64)+1, FALSE)</f>
        <v>Neo Silent Vortex</v>
      </c>
      <c r="E55" s="26">
        <f>VLOOKUP(A55,'Total Data'!$K:$W, COLUMN('Total Data'!$L64)-COLUMN('Total Data'!$K64)+1, FALSE)</f>
        <v>57.767007252695052</v>
      </c>
      <c r="F55" s="26" t="str">
        <f>VLOOKUP(A55,'Total Data'!$M:$W, COLUMN('Total Data'!$U71)-COLUMN('Total Data'!$M71)+1, FALSE)</f>
        <v>New Sniper Ridge</v>
      </c>
      <c r="G55" s="26">
        <f>VLOOKUP(A55,'Total Data'!$M:$W, COLUMN('Total Data'!$N71)-COLUMN('Total Data'!$M71)+1, FALSE)</f>
        <v>50.202505835650527</v>
      </c>
      <c r="H55" s="26" t="str">
        <f>VLOOKUP(A55,'Total Data'!$O:$W, COLUMN('Total Data'!$U57)-COLUMN('Total Data'!$O57)+1, FALSE)</f>
        <v>Forte</v>
      </c>
      <c r="I55" s="26">
        <f>VLOOKUP(A55,'Total Data'!$O:$W, COLUMN('Total Data'!$P57)-COLUMN('Total Data'!$O57)+1, FALSE)</f>
        <v>8.5055307112506284</v>
      </c>
      <c r="J55" s="26" t="str">
        <f>VLOOKUP(A55,'Total Data'!$Q:$W, COLUMN('Total Data'!$U64)-COLUMN('Total Data'!$Q64)+1, FALSE)</f>
        <v>Silent Vortex Total</v>
      </c>
      <c r="K55" s="26">
        <f>VLOOKUP(A55,'Total Data'!$Q:$W, COLUMN('Total Data'!$R64)-COLUMN('Total Data'!$Q64)+1, FALSE)</f>
        <v>5.0231719728779529</v>
      </c>
      <c r="L55" s="26" t="str">
        <f>VLOOKUP(A55,'Total Data'!$S:$W, COLUMN('Total Data'!$U71)-COLUMN('Total Data'!$S71)+1, FALSE)</f>
        <v>Sauron Total</v>
      </c>
      <c r="M55" s="26">
        <f>VLOOKUP(A55,'Total Data'!$S:$W, COLUMN('Total Data'!$T71)-COLUMN('Total Data'!$S71)+1, FALSE)</f>
        <v>7.3772812113701685</v>
      </c>
    </row>
    <row r="56" spans="1:13" ht="15" customHeight="1" x14ac:dyDescent="0.25">
      <c r="A56" s="29">
        <v>55</v>
      </c>
      <c r="B56" s="26" t="str">
        <f>VLOOKUP(A56,'Total Data'!$I:$W, COLUMN('Total Data'!$U58)-COLUMN('Total Data'!$I58)+1, FALSE)</f>
        <v>Athena</v>
      </c>
      <c r="C56" s="26">
        <f>VLOOKUP(A56,'Total Data'!$I:$W, COLUMN('Total Data'!$J58)-COLUMN('Total Data'!$I58)+1, FALSE)</f>
        <v>57.202729617868371</v>
      </c>
      <c r="D56" s="26" t="str">
        <f>VLOOKUP(A56,'Total Data'!$K:$W, COLUMN('Total Data'!$U65)-COLUMN('Total Data'!$K65)+1, FALSE)</f>
        <v>Sin Pioneer Period</v>
      </c>
      <c r="E56" s="26">
        <f>VLOOKUP(A56,'Total Data'!$K:$W, COLUMN('Total Data'!$L65)-COLUMN('Total Data'!$K65)+1, FALSE)</f>
        <v>57.684112151549243</v>
      </c>
      <c r="F56" s="26" t="str">
        <f>VLOOKUP(A56,'Total Data'!$M:$W, COLUMN('Total Data'!$U72)-COLUMN('Total Data'!$M72)+1, FALSE)</f>
        <v>Empire of the Sun Total</v>
      </c>
      <c r="G56" s="26">
        <f>VLOOKUP(A56,'Total Data'!$M:$W, COLUMN('Total Data'!$N72)-COLUMN('Total Data'!$M72)+1, FALSE)</f>
        <v>50.124618508490684</v>
      </c>
      <c r="H56" s="26" t="str">
        <f>VLOOKUP(A56,'Total Data'!$O:$W, COLUMN('Total Data'!$U58)-COLUMN('Total Data'!$O58)+1, FALSE)</f>
        <v>Moon Glaive</v>
      </c>
      <c r="I56" s="26">
        <f>VLOOKUP(A56,'Total Data'!$O:$W, COLUMN('Total Data'!$P58)-COLUMN('Total Data'!$O58)+1, FALSE)</f>
        <v>8.5790854681388193</v>
      </c>
      <c r="J56" s="26" t="str">
        <f>VLOOKUP(A56,'Total Data'!$Q:$W, COLUMN('Total Data'!$U65)-COLUMN('Total Data'!$Q65)+1, FALSE)</f>
        <v>Guillotine</v>
      </c>
      <c r="K56" s="26">
        <f>VLOOKUP(A56,'Total Data'!$Q:$W, COLUMN('Total Data'!$R65)-COLUMN('Total Data'!$Q65)+1, FALSE)</f>
        <v>5.3706069926211875</v>
      </c>
      <c r="L56" s="26" t="str">
        <f>VLOOKUP(A56,'Total Data'!$S:$W, COLUMN('Total Data'!$U72)-COLUMN('Total Data'!$S72)+1, FALSE)</f>
        <v>Medusa Total</v>
      </c>
      <c r="M56" s="26">
        <f>VLOOKUP(A56,'Total Data'!$S:$W, COLUMN('Total Data'!$T72)-COLUMN('Total Data'!$S72)+1, FALSE)</f>
        <v>7.4123148248513893</v>
      </c>
    </row>
    <row r="57" spans="1:13" ht="15" customHeight="1" x14ac:dyDescent="0.25">
      <c r="A57" s="29">
        <v>56</v>
      </c>
      <c r="B57" s="26" t="str">
        <f>VLOOKUP(A57,'Total Data'!$I:$W, COLUMN('Total Data'!$U59)-COLUMN('Total Data'!$I59)+1, FALSE)</f>
        <v>Nostalgia</v>
      </c>
      <c r="C57" s="26">
        <f>VLOOKUP(A57,'Total Data'!$I:$W, COLUMN('Total Data'!$J59)-COLUMN('Total Data'!$I59)+1, FALSE)</f>
        <v>57.11549899693005</v>
      </c>
      <c r="D57" s="26" t="str">
        <f>VLOOKUP(A57,'Total Data'!$K:$W, COLUMN('Total Data'!$U66)-COLUMN('Total Data'!$K66)+1, FALSE)</f>
        <v>Neo Aztec</v>
      </c>
      <c r="E57" s="26">
        <f>VLOOKUP(A57,'Total Data'!$K:$W, COLUMN('Total Data'!$L66)-COLUMN('Total Data'!$K66)+1, FALSE)</f>
        <v>57.638521347649771</v>
      </c>
      <c r="F57" s="26" t="str">
        <f>VLOOKUP(A57,'Total Data'!$M:$W, COLUMN('Total Data'!$U73)-COLUMN('Total Data'!$M73)+1, FALSE)</f>
        <v>Zodiac</v>
      </c>
      <c r="G57" s="26">
        <f>VLOOKUP(A57,'Total Data'!$M:$W, COLUMN('Total Data'!$N73)-COLUMN('Total Data'!$M73)+1, FALSE)</f>
        <v>50.102050937080477</v>
      </c>
      <c r="H57" s="26" t="str">
        <f>VLOOKUP(A57,'Total Data'!$O:$W, COLUMN('Total Data'!$U59)-COLUMN('Total Data'!$O59)+1, FALSE)</f>
        <v>Grand Line</v>
      </c>
      <c r="I57" s="26">
        <f>VLOOKUP(A57,'Total Data'!$O:$W, COLUMN('Total Data'!$P59)-COLUMN('Total Data'!$O59)+1, FALSE)</f>
        <v>8.6266586310254336</v>
      </c>
      <c r="J57" s="26" t="str">
        <f>VLOOKUP(A57,'Total Data'!$Q:$W, COLUMN('Total Data'!$U66)-COLUMN('Total Data'!$Q66)+1, FALSE)</f>
        <v>Athena Total</v>
      </c>
      <c r="K57" s="26">
        <f>VLOOKUP(A57,'Total Data'!$Q:$W, COLUMN('Total Data'!$R66)-COLUMN('Total Data'!$Q66)+1, FALSE)</f>
        <v>5.4055604756806561</v>
      </c>
      <c r="L57" s="26" t="str">
        <f>VLOOKUP(A57,'Total Data'!$S:$W, COLUMN('Total Data'!$U73)-COLUMN('Total Data'!$S73)+1, FALSE)</f>
        <v>Athena</v>
      </c>
      <c r="M57" s="26">
        <f>VLOOKUP(A57,'Total Data'!$S:$W, COLUMN('Total Data'!$T73)-COLUMN('Total Data'!$S73)+1, FALSE)</f>
        <v>7.4624433482163468</v>
      </c>
    </row>
    <row r="58" spans="1:13" ht="15" customHeight="1" x14ac:dyDescent="0.25">
      <c r="A58" s="29">
        <v>57</v>
      </c>
      <c r="B58" s="26" t="str">
        <f>VLOOKUP(A58,'Total Data'!$I:$W, COLUMN('Total Data'!$U60)-COLUMN('Total Data'!$I60)+1, FALSE)</f>
        <v>Python</v>
      </c>
      <c r="C58" s="26">
        <f>VLOOKUP(A58,'Total Data'!$I:$W, COLUMN('Total Data'!$J60)-COLUMN('Total Data'!$I60)+1, FALSE)</f>
        <v>57.09113376269957</v>
      </c>
      <c r="D58" s="26" t="str">
        <f>VLOOKUP(A58,'Total Data'!$K:$W, COLUMN('Total Data'!$U67)-COLUMN('Total Data'!$K67)+1, FALSE)</f>
        <v>Electric Circuit Total</v>
      </c>
      <c r="E58" s="26">
        <f>VLOOKUP(A58,'Total Data'!$K:$W, COLUMN('Total Data'!$L67)-COLUMN('Total Data'!$K67)+1, FALSE)</f>
        <v>57.468936412986629</v>
      </c>
      <c r="F58" s="26" t="str">
        <f>VLOOKUP(A58,'Total Data'!$M:$W, COLUMN('Total Data'!$U74)-COLUMN('Total Data'!$M74)+1, FALSE)</f>
        <v>Neo Silent Vortex</v>
      </c>
      <c r="G58" s="26">
        <f>VLOOKUP(A58,'Total Data'!$M:$W, COLUMN('Total Data'!$N74)-COLUMN('Total Data'!$M74)+1, FALSE)</f>
        <v>50.065669007021555</v>
      </c>
      <c r="H58" s="26" t="str">
        <f>VLOOKUP(A58,'Total Data'!$O:$W, COLUMN('Total Data'!$U60)-COLUMN('Total Data'!$O60)+1, FALSE)</f>
        <v>Longinus II</v>
      </c>
      <c r="I58" s="26">
        <f>VLOOKUP(A58,'Total Data'!$O:$W, COLUMN('Total Data'!$P60)-COLUMN('Total Data'!$O60)+1, FALSE)</f>
        <v>8.7153367803813744</v>
      </c>
      <c r="J58" s="26" t="str">
        <f>VLOOKUP(A58,'Total Data'!$Q:$W, COLUMN('Total Data'!$U67)-COLUMN('Total Data'!$Q67)+1, FALSE)</f>
        <v>Troy</v>
      </c>
      <c r="K58" s="26">
        <f>VLOOKUP(A58,'Total Data'!$Q:$W, COLUMN('Total Data'!$R67)-COLUMN('Total Data'!$Q67)+1, FALSE)</f>
        <v>5.4551346423897753</v>
      </c>
      <c r="L58" s="26" t="str">
        <f>VLOOKUP(A58,'Total Data'!$S:$W, COLUMN('Total Data'!$U74)-COLUMN('Total Data'!$S74)+1, FALSE)</f>
        <v>Avant-garde II</v>
      </c>
      <c r="M58" s="26">
        <f>VLOOKUP(A58,'Total Data'!$S:$W, COLUMN('Total Data'!$T74)-COLUMN('Total Data'!$S74)+1, FALSE)</f>
        <v>7.5034709856218491</v>
      </c>
    </row>
    <row r="59" spans="1:13" ht="15" customHeight="1" x14ac:dyDescent="0.25">
      <c r="A59" s="29">
        <v>58</v>
      </c>
      <c r="B59" s="26" t="str">
        <f>VLOOKUP(A59,'Total Data'!$I:$W, COLUMN('Total Data'!$U61)-COLUMN('Total Data'!$I61)+1, FALSE)</f>
        <v>Gaema Gowon</v>
      </c>
      <c r="C59" s="26">
        <f>VLOOKUP(A59,'Total Data'!$I:$W, COLUMN('Total Data'!$J61)-COLUMN('Total Data'!$I61)+1, FALSE)</f>
        <v>57.038140149210363</v>
      </c>
      <c r="D59" s="26" t="str">
        <f>VLOOKUP(A59,'Total Data'!$K:$W, COLUMN('Total Data'!$U68)-COLUMN('Total Data'!$K68)+1, FALSE)</f>
        <v>Blade Storm Total</v>
      </c>
      <c r="E59" s="26">
        <f>VLOOKUP(A59,'Total Data'!$K:$W, COLUMN('Total Data'!$L68)-COLUMN('Total Data'!$K68)+1, FALSE)</f>
        <v>57.291721802960708</v>
      </c>
      <c r="F59" s="26" t="str">
        <f>VLOOKUP(A59,'Total Data'!$M:$W, COLUMN('Total Data'!$U75)-COLUMN('Total Data'!$M75)+1, FALSE)</f>
        <v>Blitz</v>
      </c>
      <c r="G59" s="26">
        <f>VLOOKUP(A59,'Total Data'!$M:$W, COLUMN('Total Data'!$N75)-COLUMN('Total Data'!$M75)+1, FALSE)</f>
        <v>50.04700788513469</v>
      </c>
      <c r="H59" s="26" t="str">
        <f>VLOOKUP(A59,'Total Data'!$O:$W, COLUMN('Total Data'!$U61)-COLUMN('Total Data'!$O61)+1, FALSE)</f>
        <v>Sniper Ridge Total</v>
      </c>
      <c r="I59" s="26">
        <f>VLOOKUP(A59,'Total Data'!$O:$W, COLUMN('Total Data'!$P61)-COLUMN('Total Data'!$O61)+1, FALSE)</f>
        <v>8.7945755857720087</v>
      </c>
      <c r="J59" s="26" t="str">
        <f>VLOOKUP(A59,'Total Data'!$Q:$W, COLUMN('Total Data'!$U68)-COLUMN('Total Data'!$Q68)+1, FALSE)</f>
        <v>Byzantium III</v>
      </c>
      <c r="K59" s="26">
        <f>VLOOKUP(A59,'Total Data'!$Q:$W, COLUMN('Total Data'!$R68)-COLUMN('Total Data'!$Q68)+1, FALSE)</f>
        <v>5.4831000971703947</v>
      </c>
      <c r="L59" s="26" t="str">
        <f>VLOOKUP(A59,'Total Data'!$S:$W, COLUMN('Total Data'!$U75)-COLUMN('Total Data'!$S75)+1, FALSE)</f>
        <v>Requiem</v>
      </c>
      <c r="M59" s="26">
        <f>VLOOKUP(A59,'Total Data'!$S:$W, COLUMN('Total Data'!$T75)-COLUMN('Total Data'!$S75)+1, FALSE)</f>
        <v>7.5460930794353001</v>
      </c>
    </row>
    <row r="60" spans="1:13" ht="15" customHeight="1" x14ac:dyDescent="0.25">
      <c r="A60" s="29">
        <v>59</v>
      </c>
      <c r="B60" s="26" t="str">
        <f>VLOOKUP(A60,'Total Data'!$I:$W, COLUMN('Total Data'!$U62)-COLUMN('Total Data'!$I62)+1, FALSE)</f>
        <v>Colosseum</v>
      </c>
      <c r="C60" s="26">
        <f>VLOOKUP(A60,'Total Data'!$I:$W, COLUMN('Total Data'!$J62)-COLUMN('Total Data'!$I62)+1, FALSE)</f>
        <v>57.002547969537744</v>
      </c>
      <c r="D60" s="26" t="str">
        <f>VLOOKUP(A60,'Total Data'!$K:$W, COLUMN('Total Data'!$U69)-COLUMN('Total Data'!$K69)+1, FALSE)</f>
        <v>WCG Neo Jungle Story</v>
      </c>
      <c r="E60" s="26">
        <f>VLOOKUP(A60,'Total Data'!$K:$W, COLUMN('Total Data'!$L69)-COLUMN('Total Data'!$K69)+1, FALSE)</f>
        <v>57.284530495384629</v>
      </c>
      <c r="F60" s="26" t="str">
        <f>VLOOKUP(A60,'Total Data'!$M:$W, COLUMN('Total Data'!$U76)-COLUMN('Total Data'!$M76)+1, FALSE)</f>
        <v>Circuit Breaker</v>
      </c>
      <c r="G60" s="26">
        <f>VLOOKUP(A60,'Total Data'!$M:$W, COLUMN('Total Data'!$N76)-COLUMN('Total Data'!$M76)+1, FALSE)</f>
        <v>49.975091138701856</v>
      </c>
      <c r="H60" s="26" t="str">
        <f>VLOOKUP(A60,'Total Data'!$O:$W, COLUMN('Total Data'!$U62)-COLUMN('Total Data'!$O62)+1, FALSE)</f>
        <v>Python</v>
      </c>
      <c r="I60" s="26">
        <f>VLOOKUP(A60,'Total Data'!$O:$W, COLUMN('Total Data'!$P62)-COLUMN('Total Data'!$O62)+1, FALSE)</f>
        <v>8.8153594468049459</v>
      </c>
      <c r="J60" s="26" t="str">
        <f>VLOOKUP(A60,'Total Data'!$Q:$W, COLUMN('Total Data'!$U69)-COLUMN('Total Data'!$Q69)+1, FALSE)</f>
        <v>Arcadia</v>
      </c>
      <c r="K60" s="26">
        <f>VLOOKUP(A60,'Total Data'!$Q:$W, COLUMN('Total Data'!$R69)-COLUMN('Total Data'!$Q69)+1, FALSE)</f>
        <v>5.5362095198980468</v>
      </c>
      <c r="L60" s="26" t="str">
        <f>VLOOKUP(A60,'Total Data'!$S:$W, COLUMN('Total Data'!$U76)-COLUMN('Total Data'!$S76)+1, FALSE)</f>
        <v>Grand Line</v>
      </c>
      <c r="M60" s="26">
        <f>VLOOKUP(A60,'Total Data'!$S:$W, COLUMN('Total Data'!$T76)-COLUMN('Total Data'!$S76)+1, FALSE)</f>
        <v>7.6417164752882742</v>
      </c>
    </row>
    <row r="61" spans="1:13" ht="15" customHeight="1" x14ac:dyDescent="0.25">
      <c r="A61" s="29">
        <v>60</v>
      </c>
      <c r="B61" s="26" t="str">
        <f>VLOOKUP(A61,'Total Data'!$I:$W, COLUMN('Total Data'!$U63)-COLUMN('Total Data'!$I63)+1, FALSE)</f>
        <v>Carthage Total</v>
      </c>
      <c r="C61" s="26">
        <f>VLOOKUP(A61,'Total Data'!$I:$W, COLUMN('Total Data'!$J63)-COLUMN('Total Data'!$I63)+1, FALSE)</f>
        <v>56.96651754056866</v>
      </c>
      <c r="D61" s="26" t="str">
        <f>VLOOKUP(A61,'Total Data'!$K:$W, COLUMN('Total Data'!$U70)-COLUMN('Total Data'!$K70)+1, FALSE)</f>
        <v>Medusa Total</v>
      </c>
      <c r="E61" s="26">
        <f>VLOOKUP(A61,'Total Data'!$K:$W, COLUMN('Total Data'!$L70)-COLUMN('Total Data'!$K70)+1, FALSE)</f>
        <v>57.195724288513318</v>
      </c>
      <c r="F61" s="26" t="str">
        <f>VLOOKUP(A61,'Total Data'!$M:$W, COLUMN('Total Data'!$U77)-COLUMN('Total Data'!$M77)+1, FALSE)</f>
        <v>La Mancha</v>
      </c>
      <c r="G61" s="26">
        <f>VLOOKUP(A61,'Total Data'!$M:$W, COLUMN('Total Data'!$N77)-COLUMN('Total Data'!$M77)+1, FALSE)</f>
        <v>49.943205402530069</v>
      </c>
      <c r="H61" s="26" t="str">
        <f>VLOOKUP(A61,'Total Data'!$O:$W, COLUMN('Total Data'!$U63)-COLUMN('Total Data'!$O63)+1, FALSE)</f>
        <v>WCG Neo Hall of Valhalla</v>
      </c>
      <c r="I61" s="26">
        <f>VLOOKUP(A61,'Total Data'!$O:$W, COLUMN('Total Data'!$P63)-COLUMN('Total Data'!$O63)+1, FALSE)</f>
        <v>9.0090700461050659</v>
      </c>
      <c r="J61" s="26" t="str">
        <f>VLOOKUP(A61,'Total Data'!$Q:$W, COLUMN('Total Data'!$U70)-COLUMN('Total Data'!$Q70)+1, FALSE)</f>
        <v>Katrina Total</v>
      </c>
      <c r="K61" s="26">
        <f>VLOOKUP(A61,'Total Data'!$Q:$W, COLUMN('Total Data'!$R70)-COLUMN('Total Data'!$Q70)+1, FALSE)</f>
        <v>5.5914860661572883</v>
      </c>
      <c r="L61" s="26" t="str">
        <f>VLOOKUP(A61,'Total Data'!$S:$W, COLUMN('Total Data'!$U77)-COLUMN('Total Data'!$S77)+1, FALSE)</f>
        <v>Bifrost Total</v>
      </c>
      <c r="M61" s="26">
        <f>VLOOKUP(A61,'Total Data'!$S:$W, COLUMN('Total Data'!$T77)-COLUMN('Total Data'!$S77)+1, FALSE)</f>
        <v>7.6874926926110225</v>
      </c>
    </row>
    <row r="62" spans="1:13" ht="15" customHeight="1" x14ac:dyDescent="0.25">
      <c r="A62" s="29">
        <v>61</v>
      </c>
      <c r="B62" s="26" t="str">
        <f>VLOOKUP(A62,'Total Data'!$I:$W, COLUMN('Total Data'!$U64)-COLUMN('Total Data'!$I64)+1, FALSE)</f>
        <v>Reverse Temple</v>
      </c>
      <c r="C62" s="26">
        <f>VLOOKUP(A62,'Total Data'!$I:$W, COLUMN('Total Data'!$J64)-COLUMN('Total Data'!$I64)+1, FALSE)</f>
        <v>56.737709965743498</v>
      </c>
      <c r="D62" s="26" t="str">
        <f>VLOOKUP(A62,'Total Data'!$K:$W, COLUMN('Total Data'!$U71)-COLUMN('Total Data'!$K71)+1, FALSE)</f>
        <v>Parallel Lines II</v>
      </c>
      <c r="E62" s="26">
        <f>VLOOKUP(A62,'Total Data'!$K:$W, COLUMN('Total Data'!$L71)-COLUMN('Total Data'!$K71)+1, FALSE)</f>
        <v>57.185150961089903</v>
      </c>
      <c r="F62" s="26" t="str">
        <f>VLOOKUP(A62,'Total Data'!$M:$W, COLUMN('Total Data'!$U78)-COLUMN('Total Data'!$M78)+1, FALSE)</f>
        <v>New Remote Outpost</v>
      </c>
      <c r="G62" s="26">
        <f>VLOOKUP(A62,'Total Data'!$M:$W, COLUMN('Total Data'!$N78)-COLUMN('Total Data'!$M78)+1, FALSE)</f>
        <v>49.80768236316672</v>
      </c>
      <c r="H62" s="26" t="str">
        <f>VLOOKUP(A62,'Total Data'!$O:$W, COLUMN('Total Data'!$U64)-COLUMN('Total Data'!$O64)+1, FALSE)</f>
        <v>Neo Guillotine</v>
      </c>
      <c r="I62" s="26">
        <f>VLOOKUP(A62,'Total Data'!$O:$W, COLUMN('Total Data'!$P64)-COLUMN('Total Data'!$O64)+1, FALSE)</f>
        <v>9.0667885757941526</v>
      </c>
      <c r="J62" s="26" t="str">
        <f>VLOOKUP(A62,'Total Data'!$Q:$W, COLUMN('Total Data'!$U71)-COLUMN('Total Data'!$Q71)+1, FALSE)</f>
        <v>Pioneer Period Total</v>
      </c>
      <c r="K62" s="26">
        <f>VLOOKUP(A62,'Total Data'!$Q:$W, COLUMN('Total Data'!$R71)-COLUMN('Total Data'!$Q71)+1, FALSE)</f>
        <v>5.6033144963156722</v>
      </c>
      <c r="L62" s="26" t="str">
        <f>VLOOKUP(A62,'Total Data'!$S:$W, COLUMN('Total Data'!$U78)-COLUMN('Total Data'!$S78)+1, FALSE)</f>
        <v>Forte</v>
      </c>
      <c r="M62" s="26">
        <f>VLOOKUP(A62,'Total Data'!$S:$W, COLUMN('Total Data'!$T78)-COLUMN('Total Data'!$S78)+1, FALSE)</f>
        <v>7.6943245372072351</v>
      </c>
    </row>
    <row r="63" spans="1:13" ht="15" customHeight="1" x14ac:dyDescent="0.25">
      <c r="A63" s="29">
        <v>62</v>
      </c>
      <c r="B63" s="26" t="str">
        <f>VLOOKUP(A63,'Total Data'!$I:$W, COLUMN('Total Data'!$U65)-COLUMN('Total Data'!$I65)+1, FALSE)</f>
        <v>Neo Jungle Story</v>
      </c>
      <c r="C63" s="26">
        <f>VLOOKUP(A63,'Total Data'!$I:$W, COLUMN('Total Data'!$J65)-COLUMN('Total Data'!$I65)+1, FALSE)</f>
        <v>56.716232333122747</v>
      </c>
      <c r="D63" s="26" t="str">
        <f>VLOOKUP(A63,'Total Data'!$K:$W, COLUMN('Total Data'!$U72)-COLUMN('Total Data'!$K72)+1, FALSE)</f>
        <v>Luna the Final</v>
      </c>
      <c r="E63" s="26">
        <f>VLOOKUP(A63,'Total Data'!$K:$W, COLUMN('Total Data'!$L72)-COLUMN('Total Data'!$K72)+1, FALSE)</f>
        <v>57.041671586390251</v>
      </c>
      <c r="F63" s="26" t="str">
        <f>VLOOKUP(A63,'Total Data'!$M:$W, COLUMN('Total Data'!$U79)-COLUMN('Total Data'!$M79)+1, FALSE)</f>
        <v>Plains to Hill</v>
      </c>
      <c r="G63" s="26">
        <f>VLOOKUP(A63,'Total Data'!$M:$W, COLUMN('Total Data'!$N79)-COLUMN('Total Data'!$M79)+1, FALSE)</f>
        <v>49.610395892641911</v>
      </c>
      <c r="H63" s="26" t="str">
        <f>VLOOKUP(A63,'Total Data'!$O:$W, COLUMN('Total Data'!$U65)-COLUMN('Total Data'!$O65)+1, FALSE)</f>
        <v>Bifrost Total</v>
      </c>
      <c r="I63" s="26">
        <f>VLOOKUP(A63,'Total Data'!$O:$W, COLUMN('Total Data'!$P65)-COLUMN('Total Data'!$O65)+1, FALSE)</f>
        <v>9.075794711887875</v>
      </c>
      <c r="J63" s="26" t="str">
        <f>VLOOKUP(A63,'Total Data'!$Q:$W, COLUMN('Total Data'!$U72)-COLUMN('Total Data'!$Q72)+1, FALSE)</f>
        <v>Sin Peaks of Baekdu</v>
      </c>
      <c r="K63" s="26">
        <f>VLOOKUP(A63,'Total Data'!$Q:$W, COLUMN('Total Data'!$R72)-COLUMN('Total Data'!$Q72)+1, FALSE)</f>
        <v>5.6367059689220635</v>
      </c>
      <c r="L63" s="26" t="str">
        <f>VLOOKUP(A63,'Total Data'!$S:$W, COLUMN('Total Data'!$U79)-COLUMN('Total Data'!$S79)+1, FALSE)</f>
        <v>Carthage Total</v>
      </c>
      <c r="M63" s="26">
        <f>VLOOKUP(A63,'Total Data'!$S:$W, COLUMN('Total Data'!$T79)-COLUMN('Total Data'!$S79)+1, FALSE)</f>
        <v>7.7770947816850962</v>
      </c>
    </row>
    <row r="64" spans="1:13" ht="15" customHeight="1" x14ac:dyDescent="0.25">
      <c r="A64" s="29">
        <v>63</v>
      </c>
      <c r="B64" s="26" t="str">
        <f>VLOOKUP(A64,'Total Data'!$I:$W, COLUMN('Total Data'!$U66)-COLUMN('Total Data'!$I66)+1, FALSE)</f>
        <v>Arizona</v>
      </c>
      <c r="C64" s="26">
        <f>VLOOKUP(A64,'Total Data'!$I:$W, COLUMN('Total Data'!$J66)-COLUMN('Total Data'!$I66)+1, FALSE)</f>
        <v>56.630546160004577</v>
      </c>
      <c r="D64" s="26" t="str">
        <f>VLOOKUP(A64,'Total Data'!$K:$W, COLUMN('Total Data'!$U73)-COLUMN('Total Data'!$K73)+1, FALSE)</f>
        <v>Katrina SE</v>
      </c>
      <c r="E64" s="26">
        <f>VLOOKUP(A64,'Total Data'!$K:$W, COLUMN('Total Data'!$L73)-COLUMN('Total Data'!$K73)+1, FALSE)</f>
        <v>57.000598389323279</v>
      </c>
      <c r="F64" s="26" t="str">
        <f>VLOOKUP(A64,'Total Data'!$M:$W, COLUMN('Total Data'!$U80)-COLUMN('Total Data'!$M80)+1, FALSE)</f>
        <v>Empire of the Sun</v>
      </c>
      <c r="G64" s="26">
        <f>VLOOKUP(A64,'Total Data'!$M:$W, COLUMN('Total Data'!$N80)-COLUMN('Total Data'!$M80)+1, FALSE)</f>
        <v>49.532904113999237</v>
      </c>
      <c r="H64" s="26" t="str">
        <f>VLOOKUP(A64,'Total Data'!$O:$W, COLUMN('Total Data'!$U66)-COLUMN('Total Data'!$O66)+1, FALSE)</f>
        <v>Requiem Total</v>
      </c>
      <c r="I64" s="26">
        <f>VLOOKUP(A64,'Total Data'!$O:$W, COLUMN('Total Data'!$P66)-COLUMN('Total Data'!$O66)+1, FALSE)</f>
        <v>9.0895482284042703</v>
      </c>
      <c r="J64" s="26" t="str">
        <f>VLOOKUP(A64,'Total Data'!$Q:$W, COLUMN('Total Data'!$U73)-COLUMN('Total Data'!$Q73)+1, FALSE)</f>
        <v>Neo Electric Circuit</v>
      </c>
      <c r="K64" s="26">
        <f>VLOOKUP(A64,'Total Data'!$Q:$W, COLUMN('Total Data'!$R73)-COLUMN('Total Data'!$Q73)+1, FALSE)</f>
        <v>5.7920968609081696</v>
      </c>
      <c r="L64" s="26" t="str">
        <f>VLOOKUP(A64,'Total Data'!$S:$W, COLUMN('Total Data'!$U80)-COLUMN('Total Data'!$S80)+1, FALSE)</f>
        <v>Neo Forbidden Zone</v>
      </c>
      <c r="M64" s="26">
        <f>VLOOKUP(A64,'Total Data'!$S:$W, COLUMN('Total Data'!$T80)-COLUMN('Total Data'!$S80)+1, FALSE)</f>
        <v>7.8004294065266384</v>
      </c>
    </row>
    <row r="65" spans="1:13" ht="15" customHeight="1" x14ac:dyDescent="0.25">
      <c r="A65" s="29">
        <v>64</v>
      </c>
      <c r="B65" s="26" t="str">
        <f>VLOOKUP(A65,'Total Data'!$I:$W, COLUMN('Total Data'!$U67)-COLUMN('Total Data'!$I67)+1, FALSE)</f>
        <v>Arizona Total</v>
      </c>
      <c r="C65" s="26">
        <f>VLOOKUP(A65,'Total Data'!$I:$W, COLUMN('Total Data'!$J67)-COLUMN('Total Data'!$I67)+1, FALSE)</f>
        <v>56.572603042329433</v>
      </c>
      <c r="D65" s="26" t="str">
        <f>VLOOKUP(A65,'Total Data'!$K:$W, COLUMN('Total Data'!$U74)-COLUMN('Total Data'!$K74)+1, FALSE)</f>
        <v>Alchemist</v>
      </c>
      <c r="E65" s="26">
        <f>VLOOKUP(A65,'Total Data'!$K:$W, COLUMN('Total Data'!$L74)-COLUMN('Total Data'!$K74)+1, FALSE)</f>
        <v>56.866267136194125</v>
      </c>
      <c r="F65" s="26" t="str">
        <f>VLOOKUP(A65,'Total Data'!$M:$W, COLUMN('Total Data'!$U81)-COLUMN('Total Data'!$M81)+1, FALSE)</f>
        <v>Silent Vortex Total</v>
      </c>
      <c r="G65" s="26">
        <f>VLOOKUP(A65,'Total Data'!$M:$W, COLUMN('Total Data'!$N81)-COLUMN('Total Data'!$M81)+1, FALSE)</f>
        <v>49.512556026644162</v>
      </c>
      <c r="H65" s="26" t="str">
        <f>VLOOKUP(A65,'Total Data'!$O:$W, COLUMN('Total Data'!$U67)-COLUMN('Total Data'!$O67)+1, FALSE)</f>
        <v>Peaks of Baekdu Total</v>
      </c>
      <c r="I65" s="26">
        <f>VLOOKUP(A65,'Total Data'!$O:$W, COLUMN('Total Data'!$P67)-COLUMN('Total Data'!$O67)+1, FALSE)</f>
        <v>9.1002517164114138</v>
      </c>
      <c r="J65" s="26" t="str">
        <f>VLOOKUP(A65,'Total Data'!$Q:$W, COLUMN('Total Data'!$U74)-COLUMN('Total Data'!$Q74)+1, FALSE)</f>
        <v>Tuscon</v>
      </c>
      <c r="K65" s="26">
        <f>VLOOKUP(A65,'Total Data'!$Q:$W, COLUMN('Total Data'!$R74)-COLUMN('Total Data'!$Q74)+1, FALSE)</f>
        <v>5.8758652030987308</v>
      </c>
      <c r="L65" s="26" t="str">
        <f>VLOOKUP(A65,'Total Data'!$S:$W, COLUMN('Total Data'!$U81)-COLUMN('Total Data'!$S81)+1, FALSE)</f>
        <v>Plains to Hill</v>
      </c>
      <c r="M65" s="26">
        <f>VLOOKUP(A65,'Total Data'!$S:$W, COLUMN('Total Data'!$T81)-COLUMN('Total Data'!$S81)+1, FALSE)</f>
        <v>7.8092445149125336</v>
      </c>
    </row>
    <row r="66" spans="1:13" ht="15" customHeight="1" x14ac:dyDescent="0.25">
      <c r="A66" s="29">
        <v>65</v>
      </c>
      <c r="B66" s="26" t="str">
        <f>VLOOKUP(A66,'Total Data'!$I:$W, COLUMN('Total Data'!$U68)-COLUMN('Total Data'!$I68)+1, FALSE)</f>
        <v>Monty Hall Total</v>
      </c>
      <c r="C66" s="26">
        <f>VLOOKUP(A66,'Total Data'!$I:$W, COLUMN('Total Data'!$J68)-COLUMN('Total Data'!$I68)+1, FALSE)</f>
        <v>56.380969880416387</v>
      </c>
      <c r="D66" s="26" t="str">
        <f>VLOOKUP(A66,'Total Data'!$K:$W, COLUMN('Total Data'!$U75)-COLUMN('Total Data'!$K75)+1, FALSE)</f>
        <v>Return of the King</v>
      </c>
      <c r="E66" s="26">
        <f>VLOOKUP(A66,'Total Data'!$K:$W, COLUMN('Total Data'!$L75)-COLUMN('Total Data'!$K75)+1, FALSE)</f>
        <v>56.800688839547192</v>
      </c>
      <c r="F66" s="26" t="str">
        <f>VLOOKUP(A66,'Total Data'!$M:$W, COLUMN('Total Data'!$U82)-COLUMN('Total Data'!$M82)+1, FALSE)</f>
        <v>Bloody Ridge Total</v>
      </c>
      <c r="G66" s="26">
        <f>VLOOKUP(A66,'Total Data'!$M:$W, COLUMN('Total Data'!$N82)-COLUMN('Total Data'!$M82)+1, FALSE)</f>
        <v>49.511038251849556</v>
      </c>
      <c r="H66" s="26" t="str">
        <f>VLOOKUP(A66,'Total Data'!$O:$W, COLUMN('Total Data'!$U68)-COLUMN('Total Data'!$O68)+1, FALSE)</f>
        <v>Lost Temple</v>
      </c>
      <c r="I66" s="26">
        <f>VLOOKUP(A66,'Total Data'!$O:$W, COLUMN('Total Data'!$P68)-COLUMN('Total Data'!$O68)+1, FALSE)</f>
        <v>9.146711336156077</v>
      </c>
      <c r="J66" s="26" t="str">
        <f>VLOOKUP(A66,'Total Data'!$Q:$W, COLUMN('Total Data'!$U75)-COLUMN('Total Data'!$Q75)+1, FALSE)</f>
        <v>Arcadia Total</v>
      </c>
      <c r="K66" s="26">
        <f>VLOOKUP(A66,'Total Data'!$Q:$W, COLUMN('Total Data'!$R75)-COLUMN('Total Data'!$Q75)+1, FALSE)</f>
        <v>5.9731720500861618</v>
      </c>
      <c r="L66" s="26" t="str">
        <f>VLOOKUP(A66,'Total Data'!$S:$W, COLUMN('Total Data'!$U82)-COLUMN('Total Data'!$S82)+1, FALSE)</f>
        <v>Incubus Total</v>
      </c>
      <c r="M66" s="26">
        <f>VLOOKUP(A66,'Total Data'!$S:$W, COLUMN('Total Data'!$T82)-COLUMN('Total Data'!$S82)+1, FALSE)</f>
        <v>7.8169439470004942</v>
      </c>
    </row>
    <row r="67" spans="1:13" ht="15" customHeight="1" x14ac:dyDescent="0.25">
      <c r="A67" s="29">
        <v>66</v>
      </c>
      <c r="B67" s="26" t="str">
        <f>VLOOKUP(A67,'Total Data'!$I:$W, COLUMN('Total Data'!$U69)-COLUMN('Total Data'!$I69)+1, FALSE)</f>
        <v>Jungle Story Total</v>
      </c>
      <c r="C67" s="26">
        <f>VLOOKUP(A67,'Total Data'!$I:$W, COLUMN('Total Data'!$J69)-COLUMN('Total Data'!$I69)+1, FALSE)</f>
        <v>56.330582842702974</v>
      </c>
      <c r="D67" s="26" t="str">
        <f>VLOOKUP(A67,'Total Data'!$K:$W, COLUMN('Total Data'!$U76)-COLUMN('Total Data'!$K76)+1, FALSE)</f>
        <v>God's Garden</v>
      </c>
      <c r="E67" s="26">
        <f>VLOOKUP(A67,'Total Data'!$K:$W, COLUMN('Total Data'!$L76)-COLUMN('Total Data'!$K76)+1, FALSE)</f>
        <v>56.696781442234254</v>
      </c>
      <c r="F67" s="26" t="str">
        <f>VLOOKUP(A67,'Total Data'!$M:$W, COLUMN('Total Data'!$U83)-COLUMN('Total Data'!$M83)+1, FALSE)</f>
        <v>815 Total</v>
      </c>
      <c r="G67" s="26">
        <f>VLOOKUP(A67,'Total Data'!$M:$W, COLUMN('Total Data'!$N83)-COLUMN('Total Data'!$M83)+1, FALSE)</f>
        <v>49.418423053728425</v>
      </c>
      <c r="H67" s="26" t="str">
        <f>VLOOKUP(A67,'Total Data'!$O:$W, COLUMN('Total Data'!$U69)-COLUMN('Total Data'!$O69)+1, FALSE)</f>
        <v>Neo Forbidden Zone</v>
      </c>
      <c r="I67" s="26">
        <f>VLOOKUP(A67,'Total Data'!$O:$W, COLUMN('Total Data'!$P69)-COLUMN('Total Data'!$O69)+1, FALSE)</f>
        <v>9.153616997151401</v>
      </c>
      <c r="J67" s="26" t="str">
        <f>VLOOKUP(A67,'Total Data'!$Q:$W, COLUMN('Total Data'!$U76)-COLUMN('Total Data'!$Q76)+1, FALSE)</f>
        <v>Bifrost Total</v>
      </c>
      <c r="K67" s="26">
        <f>VLOOKUP(A67,'Total Data'!$Q:$W, COLUMN('Total Data'!$R76)-COLUMN('Total Data'!$Q76)+1, FALSE)</f>
        <v>5.9854020872088309</v>
      </c>
      <c r="L67" s="26" t="str">
        <f>VLOOKUP(A67,'Total Data'!$S:$W, COLUMN('Total Data'!$U83)-COLUMN('Total Data'!$S83)+1, FALSE)</f>
        <v>Moon Glaive</v>
      </c>
      <c r="M67" s="26">
        <f>VLOOKUP(A67,'Total Data'!$S:$W, COLUMN('Total Data'!$T83)-COLUMN('Total Data'!$S83)+1, FALSE)</f>
        <v>7.8696459251991859</v>
      </c>
    </row>
    <row r="68" spans="1:13" ht="15" customHeight="1" x14ac:dyDescent="0.25">
      <c r="A68" s="29">
        <v>67</v>
      </c>
      <c r="B68" s="26" t="str">
        <f>VLOOKUP(A68,'Total Data'!$I:$W, COLUMN('Total Data'!$U70)-COLUMN('Total Data'!$I70)+1, FALSE)</f>
        <v>Lost Temple</v>
      </c>
      <c r="C68" s="26">
        <f>VLOOKUP(A68,'Total Data'!$I:$W, COLUMN('Total Data'!$J70)-COLUMN('Total Data'!$I70)+1, FALSE)</f>
        <v>56.227539030502399</v>
      </c>
      <c r="D68" s="26" t="str">
        <f>VLOOKUP(A68,'Total Data'!$K:$W, COLUMN('Total Data'!$U77)-COLUMN('Total Data'!$K77)+1, FALSE)</f>
        <v>Byzantium II</v>
      </c>
      <c r="E68" s="26">
        <f>VLOOKUP(A68,'Total Data'!$K:$W, COLUMN('Total Data'!$L77)-COLUMN('Total Data'!$K77)+1, FALSE)</f>
        <v>56.523988172904183</v>
      </c>
      <c r="F68" s="26" t="str">
        <f>VLOOKUP(A68,'Total Data'!$M:$W, COLUMN('Total Data'!$U84)-COLUMN('Total Data'!$M84)+1, FALSE)</f>
        <v>Fantasy II</v>
      </c>
      <c r="G68" s="26">
        <f>VLOOKUP(A68,'Total Data'!$M:$W, COLUMN('Total Data'!$N84)-COLUMN('Total Data'!$M84)+1, FALSE)</f>
        <v>49.230343267033547</v>
      </c>
      <c r="H68" s="26" t="str">
        <f>VLOOKUP(A68,'Total Data'!$O:$W, COLUMN('Total Data'!$U70)-COLUMN('Total Data'!$O70)+1, FALSE)</f>
        <v>Colosseum Total</v>
      </c>
      <c r="I68" s="26">
        <f>VLOOKUP(A68,'Total Data'!$O:$W, COLUMN('Total Data'!$P70)-COLUMN('Total Data'!$O70)+1, FALSE)</f>
        <v>9.1690992766665484</v>
      </c>
      <c r="J68" s="26" t="str">
        <f>VLOOKUP(A68,'Total Data'!$Q:$W, COLUMN('Total Data'!$U77)-COLUMN('Total Data'!$Q77)+1, FALSE)</f>
        <v>Reverse Temple</v>
      </c>
      <c r="K68" s="26">
        <f>VLOOKUP(A68,'Total Data'!$Q:$W, COLUMN('Total Data'!$R77)-COLUMN('Total Data'!$Q77)+1, FALSE)</f>
        <v>6.0103956204971984</v>
      </c>
      <c r="L68" s="26" t="str">
        <f>VLOOKUP(A68,'Total Data'!$S:$W, COLUMN('Total Data'!$U84)-COLUMN('Total Data'!$S84)+1, FALSE)</f>
        <v>Colosseum Total</v>
      </c>
      <c r="M68" s="26">
        <f>VLOOKUP(A68,'Total Data'!$S:$W, COLUMN('Total Data'!$T84)-COLUMN('Total Data'!$S84)+1, FALSE)</f>
        <v>7.8893920639732693</v>
      </c>
    </row>
    <row r="69" spans="1:13" ht="15" customHeight="1" x14ac:dyDescent="0.25">
      <c r="A69" s="29">
        <v>68</v>
      </c>
      <c r="B69" s="26" t="str">
        <f>VLOOKUP(A69,'Total Data'!$I:$W, COLUMN('Total Data'!$U71)-COLUMN('Total Data'!$I71)+1, FALSE)</f>
        <v>Athena Total</v>
      </c>
      <c r="C69" s="26">
        <f>VLOOKUP(A69,'Total Data'!$I:$W, COLUMN('Total Data'!$J71)-COLUMN('Total Data'!$I71)+1, FALSE)</f>
        <v>56.209106911552283</v>
      </c>
      <c r="D69" s="26" t="str">
        <f>VLOOKUP(A69,'Total Data'!$K:$W, COLUMN('Total Data'!$U78)-COLUMN('Total Data'!$K78)+1, FALSE)</f>
        <v>Peaks of Baekdu Total</v>
      </c>
      <c r="E69" s="26">
        <f>VLOOKUP(A69,'Total Data'!$K:$W, COLUMN('Total Data'!$L78)-COLUMN('Total Data'!$K78)+1, FALSE)</f>
        <v>56.319487553897893</v>
      </c>
      <c r="F69" s="26" t="str">
        <f>VLOOKUP(A69,'Total Data'!$M:$W, COLUMN('Total Data'!$U85)-COLUMN('Total Data'!$M85)+1, FALSE)</f>
        <v>Great Barrier Reef</v>
      </c>
      <c r="G69" s="26">
        <f>VLOOKUP(A69,'Total Data'!$M:$W, COLUMN('Total Data'!$N85)-COLUMN('Total Data'!$M85)+1, FALSE)</f>
        <v>49.206340419759456</v>
      </c>
      <c r="H69" s="26" t="str">
        <f>VLOOKUP(A69,'Total Data'!$O:$W, COLUMN('Total Data'!$U71)-COLUMN('Total Data'!$O71)+1, FALSE)</f>
        <v>Sauron Total</v>
      </c>
      <c r="I69" s="26">
        <f>VLOOKUP(A69,'Total Data'!$O:$W, COLUMN('Total Data'!$P71)-COLUMN('Total Data'!$O71)+1, FALSE)</f>
        <v>9.1854606982667129</v>
      </c>
      <c r="J69" s="26" t="str">
        <f>VLOOKUP(A69,'Total Data'!$Q:$W, COLUMN('Total Data'!$U78)-COLUMN('Total Data'!$Q78)+1, FALSE)</f>
        <v>Arcadia II</v>
      </c>
      <c r="K69" s="26">
        <f>VLOOKUP(A69,'Total Data'!$Q:$W, COLUMN('Total Data'!$R78)-COLUMN('Total Data'!$Q78)+1, FALSE)</f>
        <v>6.0888010949838201</v>
      </c>
      <c r="L69" s="26" t="str">
        <f>VLOOKUP(A69,'Total Data'!$S:$W, COLUMN('Total Data'!$U85)-COLUMN('Total Data'!$S85)+1, FALSE)</f>
        <v>Peaks of Baekdu Total</v>
      </c>
      <c r="M69" s="26">
        <f>VLOOKUP(A69,'Total Data'!$S:$W, COLUMN('Total Data'!$T85)-COLUMN('Total Data'!$S85)+1, FALSE)</f>
        <v>7.9554894884058589</v>
      </c>
    </row>
    <row r="70" spans="1:13" ht="15" customHeight="1" x14ac:dyDescent="0.25">
      <c r="A70" s="29">
        <v>69</v>
      </c>
      <c r="B70" s="26" t="str">
        <f>VLOOKUP(A70,'Total Data'!$I:$W, COLUMN('Total Data'!$U72)-COLUMN('Total Data'!$I72)+1, FALSE)</f>
        <v>Tuscon</v>
      </c>
      <c r="C70" s="26">
        <f>VLOOKUP(A70,'Total Data'!$I:$W, COLUMN('Total Data'!$J72)-COLUMN('Total Data'!$I72)+1, FALSE)</f>
        <v>55.976999369693701</v>
      </c>
      <c r="D70" s="26" t="str">
        <f>VLOOKUP(A70,'Total Data'!$K:$W, COLUMN('Total Data'!$U79)-COLUMN('Total Data'!$K79)+1, FALSE)</f>
        <v>Arizona</v>
      </c>
      <c r="E70" s="26">
        <f>VLOOKUP(A70,'Total Data'!$K:$W, COLUMN('Total Data'!$L79)-COLUMN('Total Data'!$K79)+1, FALSE)</f>
        <v>56.3042425843486</v>
      </c>
      <c r="F70" s="26" t="str">
        <f>VLOOKUP(A70,'Total Data'!$M:$W, COLUMN('Total Data'!$U86)-COLUMN('Total Data'!$M86)+1, FALSE)</f>
        <v>Tau Cross</v>
      </c>
      <c r="G70" s="26">
        <f>VLOOKUP(A70,'Total Data'!$M:$W, COLUMN('Total Data'!$N86)-COLUMN('Total Data'!$M86)+1, FALSE)</f>
        <v>49.135077980823993</v>
      </c>
      <c r="H70" s="26" t="str">
        <f>VLOOKUP(A70,'Total Data'!$O:$W, COLUMN('Total Data'!$U72)-COLUMN('Total Data'!$O72)+1, FALSE)</f>
        <v>Neo Silent Vortex</v>
      </c>
      <c r="I70" s="26">
        <f>VLOOKUP(A70,'Total Data'!$O:$W, COLUMN('Total Data'!$P72)-COLUMN('Total Data'!$O72)+1, FALSE)</f>
        <v>9.210378857425102</v>
      </c>
      <c r="J70" s="26" t="str">
        <f>VLOOKUP(A70,'Total Data'!$Q:$W, COLUMN('Total Data'!$U79)-COLUMN('Total Data'!$Q79)+1, FALSE)</f>
        <v>Gaema Gowon</v>
      </c>
      <c r="K70" s="26">
        <f>VLOOKUP(A70,'Total Data'!$Q:$W, COLUMN('Total Data'!$R79)-COLUMN('Total Data'!$Q79)+1, FALSE)</f>
        <v>6.0978755931516329</v>
      </c>
      <c r="L70" s="26" t="str">
        <f>VLOOKUP(A70,'Total Data'!$S:$W, COLUMN('Total Data'!$U86)-COLUMN('Total Data'!$S86)+1, FALSE)</f>
        <v>Forte Total</v>
      </c>
      <c r="M70" s="26">
        <f>VLOOKUP(A70,'Total Data'!$S:$W, COLUMN('Total Data'!$T86)-COLUMN('Total Data'!$S86)+1, FALSE)</f>
        <v>8.0306543493742968</v>
      </c>
    </row>
    <row r="71" spans="1:13" ht="15" customHeight="1" x14ac:dyDescent="0.25">
      <c r="A71" s="29">
        <v>70</v>
      </c>
      <c r="B71" s="26" t="str">
        <f>VLOOKUP(A71,'Total Data'!$I:$W, COLUMN('Total Data'!$U73)-COLUMN('Total Data'!$I73)+1, FALSE)</f>
        <v>Vertigo</v>
      </c>
      <c r="C71" s="26">
        <f>VLOOKUP(A71,'Total Data'!$I:$W, COLUMN('Total Data'!$J73)-COLUMN('Total Data'!$I73)+1, FALSE)</f>
        <v>55.867051628173158</v>
      </c>
      <c r="D71" s="26" t="str">
        <f>VLOOKUP(A71,'Total Data'!$K:$W, COLUMN('Total Data'!$U80)-COLUMN('Total Data'!$K80)+1, FALSE)</f>
        <v>Roadrunner</v>
      </c>
      <c r="E71" s="26">
        <f>VLOOKUP(A71,'Total Data'!$K:$W, COLUMN('Total Data'!$L80)-COLUMN('Total Data'!$K80)+1, FALSE)</f>
        <v>56.260461181072088</v>
      </c>
      <c r="F71" s="26" t="str">
        <f>VLOOKUP(A71,'Total Data'!$M:$W, COLUMN('Total Data'!$U87)-COLUMN('Total Data'!$M87)+1, FALSE)</f>
        <v>Longinus Total</v>
      </c>
      <c r="G71" s="26">
        <f>VLOOKUP(A71,'Total Data'!$M:$W, COLUMN('Total Data'!$N87)-COLUMN('Total Data'!$M87)+1, FALSE)</f>
        <v>49.130671579065734</v>
      </c>
      <c r="H71" s="26" t="str">
        <f>VLOOKUP(A71,'Total Data'!$O:$W, COLUMN('Total Data'!$U73)-COLUMN('Total Data'!$O73)+1, FALSE)</f>
        <v>Longinus Total</v>
      </c>
      <c r="I71" s="26">
        <f>VLOOKUP(A71,'Total Data'!$O:$W, COLUMN('Total Data'!$P73)-COLUMN('Total Data'!$O73)+1, FALSE)</f>
        <v>9.2788813933685184</v>
      </c>
      <c r="J71" s="26" t="str">
        <f>VLOOKUP(A71,'Total Data'!$Q:$W, COLUMN('Total Data'!$U80)-COLUMN('Total Data'!$Q80)+1, FALSE)</f>
        <v>Jim Raynor's Memory Total</v>
      </c>
      <c r="K71" s="26">
        <f>VLOOKUP(A71,'Total Data'!$Q:$W, COLUMN('Total Data'!$R80)-COLUMN('Total Data'!$Q80)+1, FALSE)</f>
        <v>6.1152404491924557</v>
      </c>
      <c r="L71" s="26" t="str">
        <f>VLOOKUP(A71,'Total Data'!$S:$W, COLUMN('Total Data'!$U87)-COLUMN('Total Data'!$S87)+1, FALSE)</f>
        <v>Longinus</v>
      </c>
      <c r="M71" s="26">
        <f>VLOOKUP(A71,'Total Data'!$S:$W, COLUMN('Total Data'!$T87)-COLUMN('Total Data'!$S87)+1, FALSE)</f>
        <v>8.0352464708157267</v>
      </c>
    </row>
    <row r="72" spans="1:13" ht="15" customHeight="1" x14ac:dyDescent="0.25">
      <c r="A72" s="29">
        <v>71</v>
      </c>
      <c r="B72" s="26" t="str">
        <f>VLOOKUP(A72,'Total Data'!$I:$W, COLUMN('Total Data'!$U74)-COLUMN('Total Data'!$I74)+1, FALSE)</f>
        <v>Korhal of Ceres</v>
      </c>
      <c r="C72" s="26">
        <f>VLOOKUP(A72,'Total Data'!$I:$W, COLUMN('Total Data'!$J74)-COLUMN('Total Data'!$I74)+1, FALSE)</f>
        <v>55.811928212040357</v>
      </c>
      <c r="D72" s="26" t="str">
        <f>VLOOKUP(A72,'Total Data'!$K:$W, COLUMN('Total Data'!$U81)-COLUMN('Total Data'!$K81)+1, FALSE)</f>
        <v>Arcadia</v>
      </c>
      <c r="E72" s="26">
        <f>VLOOKUP(A72,'Total Data'!$K:$W, COLUMN('Total Data'!$L81)-COLUMN('Total Data'!$K81)+1, FALSE)</f>
        <v>56.188735569378181</v>
      </c>
      <c r="F72" s="26" t="str">
        <f>VLOOKUP(A72,'Total Data'!$M:$W, COLUMN('Total Data'!$U88)-COLUMN('Total Data'!$M88)+1, FALSE)</f>
        <v>Avant-garde Total</v>
      </c>
      <c r="G72" s="26">
        <f>VLOOKUP(A72,'Total Data'!$M:$W, COLUMN('Total Data'!$N88)-COLUMN('Total Data'!$M88)+1, FALSE)</f>
        <v>49.035468124855228</v>
      </c>
      <c r="H72" s="26" t="str">
        <f>VLOOKUP(A72,'Total Data'!$O:$W, COLUMN('Total Data'!$U74)-COLUMN('Total Data'!$O74)+1, FALSE)</f>
        <v>El Nino Total</v>
      </c>
      <c r="I72" s="26">
        <f>VLOOKUP(A72,'Total Data'!$O:$W, COLUMN('Total Data'!$P74)-COLUMN('Total Data'!$O74)+1, FALSE)</f>
        <v>9.2903765568307737</v>
      </c>
      <c r="J72" s="26" t="str">
        <f>VLOOKUP(A72,'Total Data'!$Q:$W, COLUMN('Total Data'!$U81)-COLUMN('Total Data'!$Q81)+1, FALSE)</f>
        <v>Neo Forbidden Zone</v>
      </c>
      <c r="K72" s="26">
        <f>VLOOKUP(A72,'Total Data'!$Q:$W, COLUMN('Total Data'!$R81)-COLUMN('Total Data'!$Q81)+1, FALSE)</f>
        <v>6.1566787898892379</v>
      </c>
      <c r="L72" s="26" t="str">
        <f>VLOOKUP(A72,'Total Data'!$S:$W, COLUMN('Total Data'!$U88)-COLUMN('Total Data'!$S88)+1, FALSE)</f>
        <v>Reverse Temple</v>
      </c>
      <c r="M72" s="26">
        <f>VLOOKUP(A72,'Total Data'!$S:$W, COLUMN('Total Data'!$T88)-COLUMN('Total Data'!$S88)+1, FALSE)</f>
        <v>8.113402096580316</v>
      </c>
    </row>
    <row r="73" spans="1:13" ht="15" customHeight="1" x14ac:dyDescent="0.25">
      <c r="A73" s="29">
        <v>72</v>
      </c>
      <c r="B73" s="26" t="str">
        <f>VLOOKUP(A73,'Total Data'!$I:$W, COLUMN('Total Data'!$U75)-COLUMN('Total Data'!$I75)+1, FALSE)</f>
        <v>Paradoxxx Total</v>
      </c>
      <c r="C73" s="26">
        <f>VLOOKUP(A73,'Total Data'!$I:$W, COLUMN('Total Data'!$J75)-COLUMN('Total Data'!$I75)+1, FALSE)</f>
        <v>55.786583682013486</v>
      </c>
      <c r="D73" s="26" t="str">
        <f>VLOOKUP(A73,'Total Data'!$K:$W, COLUMN('Total Data'!$U82)-COLUMN('Total Data'!$K82)+1, FALSE)</f>
        <v>Bloody Ridge</v>
      </c>
      <c r="E73" s="26">
        <f>VLOOKUP(A73,'Total Data'!$K:$W, COLUMN('Total Data'!$L82)-COLUMN('Total Data'!$K82)+1, FALSE)</f>
        <v>56.098046753766305</v>
      </c>
      <c r="F73" s="26" t="str">
        <f>VLOOKUP(A73,'Total Data'!$M:$W, COLUMN('Total Data'!$U89)-COLUMN('Total Data'!$M89)+1, FALSE)</f>
        <v>Neo Guillotine</v>
      </c>
      <c r="G73" s="26">
        <f>VLOOKUP(A73,'Total Data'!$M:$W, COLUMN('Total Data'!$N89)-COLUMN('Total Data'!$M89)+1, FALSE)</f>
        <v>48.834713596492712</v>
      </c>
      <c r="H73" s="26" t="str">
        <f>VLOOKUP(A73,'Total Data'!$O:$W, COLUMN('Total Data'!$U75)-COLUMN('Total Data'!$O75)+1, FALSE)</f>
        <v>Plains to Hill Desert</v>
      </c>
      <c r="I73" s="26">
        <f>VLOOKUP(A73,'Total Data'!$O:$W, COLUMN('Total Data'!$P75)-COLUMN('Total Data'!$O75)+1, FALSE)</f>
        <v>9.2999388175746152</v>
      </c>
      <c r="J73" s="26" t="str">
        <f>VLOOKUP(A73,'Total Data'!$Q:$W, COLUMN('Total Data'!$U82)-COLUMN('Total Data'!$Q82)+1, FALSE)</f>
        <v>Parallel Lines II</v>
      </c>
      <c r="K73" s="26">
        <f>VLOOKUP(A73,'Total Data'!$Q:$W, COLUMN('Total Data'!$R82)-COLUMN('Total Data'!$Q82)+1, FALSE)</f>
        <v>6.2885609089721806</v>
      </c>
      <c r="L73" s="26" t="str">
        <f>VLOOKUP(A73,'Total Data'!$S:$W, COLUMN('Total Data'!$U89)-COLUMN('Total Data'!$S89)+1, FALSE)</f>
        <v>Python</v>
      </c>
      <c r="M73" s="26">
        <f>VLOOKUP(A73,'Total Data'!$S:$W, COLUMN('Total Data'!$T89)-COLUMN('Total Data'!$S89)+1, FALSE)</f>
        <v>8.160838357904856</v>
      </c>
    </row>
    <row r="74" spans="1:13" ht="15" customHeight="1" x14ac:dyDescent="0.25">
      <c r="A74" s="29">
        <v>73</v>
      </c>
      <c r="B74" s="26" t="str">
        <f>VLOOKUP(A74,'Total Data'!$I:$W, COLUMN('Total Data'!$U76)-COLUMN('Total Data'!$I76)+1, FALSE)</f>
        <v>Arkanoid</v>
      </c>
      <c r="C74" s="26">
        <f>VLOOKUP(A74,'Total Data'!$I:$W, COLUMN('Total Data'!$J76)-COLUMN('Total Data'!$I76)+1, FALSE)</f>
        <v>55.738788868546187</v>
      </c>
      <c r="D74" s="26" t="str">
        <f>VLOOKUP(A74,'Total Data'!$K:$W, COLUMN('Total Data'!$U83)-COLUMN('Total Data'!$K83)+1, FALSE)</f>
        <v>Lost Temple Total</v>
      </c>
      <c r="E74" s="26">
        <f>VLOOKUP(A74,'Total Data'!$K:$W, COLUMN('Total Data'!$L83)-COLUMN('Total Data'!$K83)+1, FALSE)</f>
        <v>56.060253596673107</v>
      </c>
      <c r="F74" s="26" t="str">
        <f>VLOOKUP(A74,'Total Data'!$M:$W, COLUMN('Total Data'!$U90)-COLUMN('Total Data'!$M90)+1, FALSE)</f>
        <v>Medusa</v>
      </c>
      <c r="G74" s="26">
        <f>VLOOKUP(A74,'Total Data'!$M:$W, COLUMN('Total Data'!$N90)-COLUMN('Total Data'!$M90)+1, FALSE)</f>
        <v>48.827466816922964</v>
      </c>
      <c r="H74" s="26" t="str">
        <f>VLOOKUP(A74,'Total Data'!$O:$W, COLUMN('Total Data'!$U76)-COLUMN('Total Data'!$O76)+1, FALSE)</f>
        <v>Forte Total</v>
      </c>
      <c r="I74" s="26">
        <f>VLOOKUP(A74,'Total Data'!$O:$W, COLUMN('Total Data'!$P76)-COLUMN('Total Data'!$O76)+1, FALSE)</f>
        <v>9.3191163657855665</v>
      </c>
      <c r="J74" s="26" t="str">
        <f>VLOOKUP(A74,'Total Data'!$Q:$W, COLUMN('Total Data'!$U83)-COLUMN('Total Data'!$Q83)+1, FALSE)</f>
        <v>Colosseum Total</v>
      </c>
      <c r="K74" s="26">
        <f>VLOOKUP(A74,'Total Data'!$Q:$W, COLUMN('Total Data'!$R83)-COLUMN('Total Data'!$Q83)+1, FALSE)</f>
        <v>6.3570931039903575</v>
      </c>
      <c r="L74" s="26" t="str">
        <f>VLOOKUP(A74,'Total Data'!$S:$W, COLUMN('Total Data'!$U90)-COLUMN('Total Data'!$S90)+1, FALSE)</f>
        <v>Sniper Ridge Total</v>
      </c>
      <c r="M74" s="26">
        <f>VLOOKUP(A74,'Total Data'!$S:$W, COLUMN('Total Data'!$T90)-COLUMN('Total Data'!$S90)+1, FALSE)</f>
        <v>8.2179151908517145</v>
      </c>
    </row>
    <row r="75" spans="1:13" ht="15" customHeight="1" x14ac:dyDescent="0.25">
      <c r="A75" s="29">
        <v>74</v>
      </c>
      <c r="B75" s="26" t="str">
        <f>VLOOKUP(A75,'Total Data'!$I:$W, COLUMN('Total Data'!$U77)-COLUMN('Total Data'!$I77)+1, FALSE)</f>
        <v>Dante's Peak SE</v>
      </c>
      <c r="C75" s="26">
        <f>VLOOKUP(A75,'Total Data'!$I:$W, COLUMN('Total Data'!$J77)-COLUMN('Total Data'!$I77)+1, FALSE)</f>
        <v>55.727213008754163</v>
      </c>
      <c r="D75" s="26" t="str">
        <f>VLOOKUP(A75,'Total Data'!$K:$W, COLUMN('Total Data'!$U84)-COLUMN('Total Data'!$K84)+1, FALSE)</f>
        <v>Guillotine</v>
      </c>
      <c r="E75" s="26">
        <f>VLOOKUP(A75,'Total Data'!$K:$W, COLUMN('Total Data'!$L84)-COLUMN('Total Data'!$K84)+1, FALSE)</f>
        <v>55.978756697696589</v>
      </c>
      <c r="F75" s="26" t="str">
        <f>VLOOKUP(A75,'Total Data'!$M:$W, COLUMN('Total Data'!$U91)-COLUMN('Total Data'!$M91)+1, FALSE)</f>
        <v>Remote Outpost Total</v>
      </c>
      <c r="G75" s="26">
        <f>VLOOKUP(A75,'Total Data'!$M:$W, COLUMN('Total Data'!$N91)-COLUMN('Total Data'!$M91)+1, FALSE)</f>
        <v>48.818129470438123</v>
      </c>
      <c r="H75" s="26" t="str">
        <f>VLOOKUP(A75,'Total Data'!$O:$W, COLUMN('Total Data'!$U77)-COLUMN('Total Data'!$O77)+1, FALSE)</f>
        <v>Heartbreak Ridge</v>
      </c>
      <c r="I75" s="26">
        <f>VLOOKUP(A75,'Total Data'!$O:$W, COLUMN('Total Data'!$P77)-COLUMN('Total Data'!$O77)+1, FALSE)</f>
        <v>9.6609248997390456</v>
      </c>
      <c r="J75" s="26" t="str">
        <f>VLOOKUP(A75,'Total Data'!$Q:$W, COLUMN('Total Data'!$U84)-COLUMN('Total Data'!$Q84)+1, FALSE)</f>
        <v>Luna the Final</v>
      </c>
      <c r="K75" s="26">
        <f>VLOOKUP(A75,'Total Data'!$Q:$W, COLUMN('Total Data'!$R84)-COLUMN('Total Data'!$Q84)+1, FALSE)</f>
        <v>6.3775856053507987</v>
      </c>
      <c r="L75" s="26" t="str">
        <f>VLOOKUP(A75,'Total Data'!$S:$W, COLUMN('Total Data'!$U91)-COLUMN('Total Data'!$S91)+1, FALSE)</f>
        <v>El Nino Total</v>
      </c>
      <c r="M75" s="26">
        <f>VLOOKUP(A75,'Total Data'!$S:$W, COLUMN('Total Data'!$T91)-COLUMN('Total Data'!$S91)+1, FALSE)</f>
        <v>8.2548935858173316</v>
      </c>
    </row>
    <row r="76" spans="1:13" ht="15" customHeight="1" x14ac:dyDescent="0.25">
      <c r="A76" s="29">
        <v>75</v>
      </c>
      <c r="B76" s="26" t="str">
        <f>VLOOKUP(A76,'Total Data'!$I:$W, COLUMN('Total Data'!$U78)-COLUMN('Total Data'!$I78)+1, FALSE)</f>
        <v>River of Flames</v>
      </c>
      <c r="C76" s="26">
        <f>VLOOKUP(A76,'Total Data'!$I:$W, COLUMN('Total Data'!$J78)-COLUMN('Total Data'!$I78)+1, FALSE)</f>
        <v>55.687014044452511</v>
      </c>
      <c r="D76" s="26" t="str">
        <f>VLOOKUP(A76,'Total Data'!$K:$W, COLUMN('Total Data'!$U85)-COLUMN('Total Data'!$K85)+1, FALSE)</f>
        <v>Byzantium III</v>
      </c>
      <c r="E76" s="26">
        <f>VLOOKUP(A76,'Total Data'!$K:$W, COLUMN('Total Data'!$L85)-COLUMN('Total Data'!$K85)+1, FALSE)</f>
        <v>55.974380936579038</v>
      </c>
      <c r="F76" s="26" t="str">
        <f>VLOOKUP(A76,'Total Data'!$M:$W, COLUMN('Total Data'!$U92)-COLUMN('Total Data'!$M92)+1, FALSE)</f>
        <v>Destination</v>
      </c>
      <c r="G76" s="26">
        <f>VLOOKUP(A76,'Total Data'!$M:$W, COLUMN('Total Data'!$N92)-COLUMN('Total Data'!$M92)+1, FALSE)</f>
        <v>48.778021785434042</v>
      </c>
      <c r="H76" s="26" t="str">
        <f>VLOOKUP(A76,'Total Data'!$O:$W, COLUMN('Total Data'!$U78)-COLUMN('Total Data'!$O78)+1, FALSE)</f>
        <v>Medusa</v>
      </c>
      <c r="I76" s="26">
        <f>VLOOKUP(A76,'Total Data'!$O:$W, COLUMN('Total Data'!$P78)-COLUMN('Total Data'!$O78)+1, FALSE)</f>
        <v>9.6676683772490009</v>
      </c>
      <c r="J76" s="26" t="str">
        <f>VLOOKUP(A76,'Total Data'!$Q:$W, COLUMN('Total Data'!$U85)-COLUMN('Total Data'!$Q85)+1, FALSE)</f>
        <v>Blade Storm Total</v>
      </c>
      <c r="K76" s="26">
        <f>VLOOKUP(A76,'Total Data'!$Q:$W, COLUMN('Total Data'!$R85)-COLUMN('Total Data'!$Q85)+1, FALSE)</f>
        <v>6.4436686847805014</v>
      </c>
      <c r="L76" s="26" t="str">
        <f>VLOOKUP(A76,'Total Data'!$S:$W, COLUMN('Total Data'!$U92)-COLUMN('Total Data'!$S92)+1, FALSE)</f>
        <v>New Remote Outpost</v>
      </c>
      <c r="M76" s="26">
        <f>VLOOKUP(A76,'Total Data'!$S:$W, COLUMN('Total Data'!$T92)-COLUMN('Total Data'!$S92)+1, FALSE)</f>
        <v>8.298880501844689</v>
      </c>
    </row>
    <row r="77" spans="1:13" ht="15" customHeight="1" x14ac:dyDescent="0.25">
      <c r="A77" s="29">
        <v>76</v>
      </c>
      <c r="B77" s="26" t="str">
        <f>VLOOKUP(A77,'Total Data'!$I:$W, COLUMN('Total Data'!$U79)-COLUMN('Total Data'!$I79)+1, FALSE)</f>
        <v>Namja Iyagi</v>
      </c>
      <c r="C77" s="26">
        <f>VLOOKUP(A77,'Total Data'!$I:$W, COLUMN('Total Data'!$J79)-COLUMN('Total Data'!$I79)+1, FALSE)</f>
        <v>55.424324891550043</v>
      </c>
      <c r="D77" s="26" t="str">
        <f>VLOOKUP(A77,'Total Data'!$K:$W, COLUMN('Total Data'!$U86)-COLUMN('Total Data'!$K86)+1, FALSE)</f>
        <v>Heartbreak Ridge Total</v>
      </c>
      <c r="E77" s="26">
        <f>VLOOKUP(A77,'Total Data'!$K:$W, COLUMN('Total Data'!$L86)-COLUMN('Total Data'!$K86)+1, FALSE)</f>
        <v>55.950046007568119</v>
      </c>
      <c r="F77" s="26" t="str">
        <f>VLOOKUP(A77,'Total Data'!$M:$W, COLUMN('Total Data'!$U93)-COLUMN('Total Data'!$M93)+1, FALSE)</f>
        <v>815 III</v>
      </c>
      <c r="G77" s="26">
        <f>VLOOKUP(A77,'Total Data'!$M:$W, COLUMN('Total Data'!$N93)-COLUMN('Total Data'!$M93)+1, FALSE)</f>
        <v>48.754199826887941</v>
      </c>
      <c r="H77" s="26" t="str">
        <f>VLOOKUP(A77,'Total Data'!$O:$W, COLUMN('Total Data'!$U79)-COLUMN('Total Data'!$O79)+1, FALSE)</f>
        <v>Nostalgia</v>
      </c>
      <c r="I77" s="26">
        <f>VLOOKUP(A77,'Total Data'!$O:$W, COLUMN('Total Data'!$P79)-COLUMN('Total Data'!$O79)+1, FALSE)</f>
        <v>9.721883530413546</v>
      </c>
      <c r="J77" s="26" t="str">
        <f>VLOOKUP(A77,'Total Data'!$Q:$W, COLUMN('Total Data'!$U86)-COLUMN('Total Data'!$Q86)+1, FALSE)</f>
        <v>Hall of Valhalla Total</v>
      </c>
      <c r="K77" s="26">
        <f>VLOOKUP(A77,'Total Data'!$Q:$W, COLUMN('Total Data'!$R86)-COLUMN('Total Data'!$Q86)+1, FALSE)</f>
        <v>6.4455301898100643</v>
      </c>
      <c r="L77" s="26" t="str">
        <f>VLOOKUP(A77,'Total Data'!$S:$W, COLUMN('Total Data'!$U93)-COLUMN('Total Data'!$S93)+1, FALSE)</f>
        <v>Heartbreak Ridge</v>
      </c>
      <c r="M77" s="26">
        <f>VLOOKUP(A77,'Total Data'!$S:$W, COLUMN('Total Data'!$T93)-COLUMN('Total Data'!$S93)+1, FALSE)</f>
        <v>8.3945999988283582</v>
      </c>
    </row>
    <row r="78" spans="1:13" ht="15" customHeight="1" x14ac:dyDescent="0.25">
      <c r="A78" s="29">
        <v>77</v>
      </c>
      <c r="B78" s="26" t="str">
        <f>VLOOKUP(A78,'Total Data'!$I:$W, COLUMN('Total Data'!$U80)-COLUMN('Total Data'!$I80)+1, FALSE)</f>
        <v>Neo Forte</v>
      </c>
      <c r="C78" s="26">
        <f>VLOOKUP(A78,'Total Data'!$I:$W, COLUMN('Total Data'!$J80)-COLUMN('Total Data'!$I80)+1, FALSE)</f>
        <v>55.371514838028475</v>
      </c>
      <c r="D78" s="26" t="str">
        <f>VLOOKUP(A78,'Total Data'!$K:$W, COLUMN('Total Data'!$U87)-COLUMN('Total Data'!$K87)+1, FALSE)</f>
        <v>Vertigo</v>
      </c>
      <c r="E78" s="26">
        <f>VLOOKUP(A78,'Total Data'!$K:$W, COLUMN('Total Data'!$L87)-COLUMN('Total Data'!$K87)+1, FALSE)</f>
        <v>55.949664132721018</v>
      </c>
      <c r="F78" s="26" t="str">
        <f>VLOOKUP(A78,'Total Data'!$M:$W, COLUMN('Total Data'!$U94)-COLUMN('Total Data'!$M94)+1, FALSE)</f>
        <v>Blaze Total</v>
      </c>
      <c r="G78" s="26">
        <f>VLOOKUP(A78,'Total Data'!$M:$W, COLUMN('Total Data'!$N94)-COLUMN('Total Data'!$M94)+1, FALSE)</f>
        <v>48.555616234672108</v>
      </c>
      <c r="H78" s="26" t="str">
        <f>VLOOKUP(A78,'Total Data'!$O:$W, COLUMN('Total Data'!$U80)-COLUMN('Total Data'!$O80)+1, FALSE)</f>
        <v>Reverse Temple</v>
      </c>
      <c r="I78" s="26">
        <f>VLOOKUP(A78,'Total Data'!$O:$W, COLUMN('Total Data'!$P80)-COLUMN('Total Data'!$O80)+1, FALSE)</f>
        <v>9.7739312278476689</v>
      </c>
      <c r="J78" s="26" t="str">
        <f>VLOOKUP(A78,'Total Data'!$Q:$W, COLUMN('Total Data'!$U87)-COLUMN('Total Data'!$Q87)+1, FALSE)</f>
        <v>Athena</v>
      </c>
      <c r="K78" s="26">
        <f>VLOOKUP(A78,'Total Data'!$Q:$W, COLUMN('Total Data'!$R87)-COLUMN('Total Data'!$Q87)+1, FALSE)</f>
        <v>6.4522657055760737</v>
      </c>
      <c r="L78" s="26" t="str">
        <f>VLOOKUP(A78,'Total Data'!$S:$W, COLUMN('Total Data'!$U94)-COLUMN('Total Data'!$S94)+1, FALSE)</f>
        <v>WCG Neo Hall of Valhalla</v>
      </c>
      <c r="M78" s="26">
        <f>VLOOKUP(A78,'Total Data'!$S:$W, COLUMN('Total Data'!$T94)-COLUMN('Total Data'!$S94)+1, FALSE)</f>
        <v>8.4130940790772115</v>
      </c>
    </row>
    <row r="79" spans="1:13" ht="15" customHeight="1" x14ac:dyDescent="0.25">
      <c r="A79" s="29">
        <v>78</v>
      </c>
      <c r="B79" s="26" t="str">
        <f>VLOOKUP(A79,'Total Data'!$I:$W, COLUMN('Total Data'!$U81)-COLUMN('Total Data'!$I81)+1, FALSE)</f>
        <v>Blitz X</v>
      </c>
      <c r="C79" s="26">
        <f>VLOOKUP(A79,'Total Data'!$I:$W, COLUMN('Total Data'!$J81)-COLUMN('Total Data'!$I81)+1, FALSE)</f>
        <v>55.345867872313889</v>
      </c>
      <c r="D79" s="26" t="str">
        <f>VLOOKUP(A79,'Total Data'!$K:$W, COLUMN('Total Data'!$U88)-COLUMN('Total Data'!$K88)+1, FALSE)</f>
        <v>Sin Peaks of Baekdu</v>
      </c>
      <c r="E79" s="26">
        <f>VLOOKUP(A79,'Total Data'!$K:$W, COLUMN('Total Data'!$L88)-COLUMN('Total Data'!$K88)+1, FALSE)</f>
        <v>55.921488503877697</v>
      </c>
      <c r="F79" s="26" t="str">
        <f>VLOOKUP(A79,'Total Data'!$M:$W, COLUMN('Total Data'!$U95)-COLUMN('Total Data'!$M95)+1, FALSE)</f>
        <v>Medusa Total</v>
      </c>
      <c r="G79" s="26">
        <f>VLOOKUP(A79,'Total Data'!$M:$W, COLUMN('Total Data'!$N95)-COLUMN('Total Data'!$M95)+1, FALSE)</f>
        <v>48.478110705808277</v>
      </c>
      <c r="H79" s="26" t="str">
        <f>VLOOKUP(A79,'Total Data'!$O:$W, COLUMN('Total Data'!$U81)-COLUMN('Total Data'!$O81)+1, FALSE)</f>
        <v>Triathlon</v>
      </c>
      <c r="I79" s="26">
        <f>VLOOKUP(A79,'Total Data'!$O:$W, COLUMN('Total Data'!$P81)-COLUMN('Total Data'!$O81)+1, FALSE)</f>
        <v>9.7911139920251102</v>
      </c>
      <c r="J79" s="26" t="str">
        <f>VLOOKUP(A79,'Total Data'!$Q:$W, COLUMN('Total Data'!$U88)-COLUMN('Total Data'!$Q88)+1, FALSE)</f>
        <v>Forte Total</v>
      </c>
      <c r="K79" s="26">
        <f>VLOOKUP(A79,'Total Data'!$Q:$W, COLUMN('Total Data'!$R88)-COLUMN('Total Data'!$Q88)+1, FALSE)</f>
        <v>6.4912933009683238</v>
      </c>
      <c r="L79" s="26" t="str">
        <f>VLOOKUP(A79,'Total Data'!$S:$W, COLUMN('Total Data'!$U95)-COLUMN('Total Data'!$S95)+1, FALSE)</f>
        <v>Lost Temple</v>
      </c>
      <c r="M79" s="26">
        <f>VLOOKUP(A79,'Total Data'!$S:$W, COLUMN('Total Data'!$T95)-COLUMN('Total Data'!$S95)+1, FALSE)</f>
        <v>8.4438576288319496</v>
      </c>
    </row>
    <row r="80" spans="1:13" ht="15" customHeight="1" x14ac:dyDescent="0.25">
      <c r="A80" s="29">
        <v>79</v>
      </c>
      <c r="B80" s="26" t="str">
        <f>VLOOKUP(A80,'Total Data'!$I:$W, COLUMN('Total Data'!$U82)-COLUMN('Total Data'!$I82)+1, FALSE)</f>
        <v>Chupungryeong Total</v>
      </c>
      <c r="C80" s="26">
        <f>VLOOKUP(A80,'Total Data'!$I:$W, COLUMN('Total Data'!$J82)-COLUMN('Total Data'!$I82)+1, FALSE)</f>
        <v>55.345051427726936</v>
      </c>
      <c r="D80" s="26" t="str">
        <f>VLOOKUP(A80,'Total Data'!$K:$W, COLUMN('Total Data'!$U89)-COLUMN('Total Data'!$K89)+1, FALSE)</f>
        <v>Arcadia Total</v>
      </c>
      <c r="E80" s="26">
        <f>VLOOKUP(A80,'Total Data'!$K:$W, COLUMN('Total Data'!$L89)-COLUMN('Total Data'!$K89)+1, FALSE)</f>
        <v>55.730386444821448</v>
      </c>
      <c r="F80" s="26" t="str">
        <f>VLOOKUP(A80,'Total Data'!$M:$W, COLUMN('Total Data'!$U96)-COLUMN('Total Data'!$M96)+1, FALSE)</f>
        <v>Into the Darkness II</v>
      </c>
      <c r="G80" s="26">
        <f>VLOOKUP(A80,'Total Data'!$M:$W, COLUMN('Total Data'!$N96)-COLUMN('Total Data'!$M96)+1, FALSE)</f>
        <v>48.46649530583251</v>
      </c>
      <c r="H80" s="26" t="str">
        <f>VLOOKUP(A80,'Total Data'!$O:$W, COLUMN('Total Data'!$U82)-COLUMN('Total Data'!$O82)+1, FALSE)</f>
        <v>God's Garden</v>
      </c>
      <c r="I80" s="26">
        <f>VLOOKUP(A80,'Total Data'!$O:$W, COLUMN('Total Data'!$P82)-COLUMN('Total Data'!$O82)+1, FALSE)</f>
        <v>9.8623031784042752</v>
      </c>
      <c r="J80" s="26" t="str">
        <f>VLOOKUP(A80,'Total Data'!$Q:$W, COLUMN('Total Data'!$U89)-COLUMN('Total Data'!$Q89)+1, FALSE)</f>
        <v>Alchemist</v>
      </c>
      <c r="K80" s="26">
        <f>VLOOKUP(A80,'Total Data'!$Q:$W, COLUMN('Total Data'!$R89)-COLUMN('Total Data'!$Q89)+1, FALSE)</f>
        <v>6.5051340500603159</v>
      </c>
      <c r="L80" s="26" t="str">
        <f>VLOOKUP(A80,'Total Data'!$S:$W, COLUMN('Total Data'!$U96)-COLUMN('Total Data'!$S96)+1, FALSE)</f>
        <v>Neo Silent Vortex</v>
      </c>
      <c r="M80" s="26">
        <f>VLOOKUP(A80,'Total Data'!$S:$W, COLUMN('Total Data'!$T96)-COLUMN('Total Data'!$S96)+1, FALSE)</f>
        <v>8.534396417820588</v>
      </c>
    </row>
    <row r="81" spans="1:13" ht="15" customHeight="1" x14ac:dyDescent="0.25">
      <c r="A81" s="29">
        <v>80</v>
      </c>
      <c r="B81" s="26" t="str">
        <f>VLOOKUP(A81,'Total Data'!$I:$W, COLUMN('Total Data'!$U83)-COLUMN('Total Data'!$I83)+1, FALSE)</f>
        <v>WCG Neo Jungle Story</v>
      </c>
      <c r="C81" s="26">
        <f>VLOOKUP(A81,'Total Data'!$I:$W, COLUMN('Total Data'!$J83)-COLUMN('Total Data'!$I83)+1, FALSE)</f>
        <v>55.323549436876284</v>
      </c>
      <c r="D81" s="26" t="str">
        <f>VLOOKUP(A81,'Total Data'!$K:$W, COLUMN('Total Data'!$U90)-COLUMN('Total Data'!$K90)+1, FALSE)</f>
        <v>Namja Iyagi</v>
      </c>
      <c r="E81" s="26">
        <f>VLOOKUP(A81,'Total Data'!$K:$W, COLUMN('Total Data'!$L90)-COLUMN('Total Data'!$K90)+1, FALSE)</f>
        <v>55.476554430639659</v>
      </c>
      <c r="F81" s="26" t="str">
        <f>VLOOKUP(A81,'Total Data'!$M:$W, COLUMN('Total Data'!$U97)-COLUMN('Total Data'!$M97)+1, FALSE)</f>
        <v>Andromeda</v>
      </c>
      <c r="G81" s="26">
        <f>VLOOKUP(A81,'Total Data'!$M:$W, COLUMN('Total Data'!$N97)-COLUMN('Total Data'!$M97)+1, FALSE)</f>
        <v>48.358565307675164</v>
      </c>
      <c r="H81" s="26" t="str">
        <f>VLOOKUP(A81,'Total Data'!$O:$W, COLUMN('Total Data'!$U83)-COLUMN('Total Data'!$O83)+1, FALSE)</f>
        <v>Requiem</v>
      </c>
      <c r="I81" s="26">
        <f>VLOOKUP(A81,'Total Data'!$O:$W, COLUMN('Total Data'!$P83)-COLUMN('Total Data'!$O83)+1, FALSE)</f>
        <v>9.9589765308421647</v>
      </c>
      <c r="J81" s="26" t="str">
        <f>VLOOKUP(A81,'Total Data'!$Q:$W, COLUMN('Total Data'!$U90)-COLUMN('Total Data'!$Q90)+1, FALSE)</f>
        <v>Katrina</v>
      </c>
      <c r="K81" s="26">
        <f>VLOOKUP(A81,'Total Data'!$Q:$W, COLUMN('Total Data'!$R90)-COLUMN('Total Data'!$Q90)+1, FALSE)</f>
        <v>6.5067582645634614</v>
      </c>
      <c r="L81" s="26" t="str">
        <f>VLOOKUP(A81,'Total Data'!$S:$W, COLUMN('Total Data'!$U97)-COLUMN('Total Data'!$S97)+1, FALSE)</f>
        <v>Byzantium Total</v>
      </c>
      <c r="M81" s="26">
        <f>VLOOKUP(A81,'Total Data'!$S:$W, COLUMN('Total Data'!$T97)-COLUMN('Total Data'!$S97)+1, FALSE)</f>
        <v>8.5736739691503612</v>
      </c>
    </row>
    <row r="82" spans="1:13" ht="15" customHeight="1" x14ac:dyDescent="0.25">
      <c r="A82" s="29">
        <v>81</v>
      </c>
      <c r="B82" s="26" t="str">
        <f>VLOOKUP(A82,'Total Data'!$I:$W, COLUMN('Total Data'!$U84)-COLUMN('Total Data'!$I84)+1, FALSE)</f>
        <v>Loki Total</v>
      </c>
      <c r="C82" s="26">
        <f>VLOOKUP(A82,'Total Data'!$I:$W, COLUMN('Total Data'!$J84)-COLUMN('Total Data'!$I84)+1, FALSE)</f>
        <v>55.266388675418874</v>
      </c>
      <c r="D82" s="26" t="str">
        <f>VLOOKUP(A82,'Total Data'!$K:$W, COLUMN('Total Data'!$U91)-COLUMN('Total Data'!$K91)+1, FALSE)</f>
        <v>Heartbreak Ridge</v>
      </c>
      <c r="E82" s="26">
        <f>VLOOKUP(A82,'Total Data'!$K:$W, COLUMN('Total Data'!$L91)-COLUMN('Total Data'!$K91)+1, FALSE)</f>
        <v>55.41503066799612</v>
      </c>
      <c r="F82" s="26" t="str">
        <f>VLOOKUP(A82,'Total Data'!$M:$W, COLUMN('Total Data'!$U98)-COLUMN('Total Data'!$M98)+1, FALSE)</f>
        <v>Blue Storm</v>
      </c>
      <c r="G82" s="26">
        <f>VLOOKUP(A82,'Total Data'!$M:$W, COLUMN('Total Data'!$N98)-COLUMN('Total Data'!$M98)+1, FALSE)</f>
        <v>48.326967224796704</v>
      </c>
      <c r="H82" s="26" t="str">
        <f>VLOOKUP(A82,'Total Data'!$O:$W, COLUMN('Total Data'!$U84)-COLUMN('Total Data'!$O84)+1, FALSE)</f>
        <v>Chupungryeong Total</v>
      </c>
      <c r="I82" s="26">
        <f>VLOOKUP(A82,'Total Data'!$O:$W, COLUMN('Total Data'!$P84)-COLUMN('Total Data'!$O84)+1, FALSE)</f>
        <v>9.9952487933709602</v>
      </c>
      <c r="J82" s="26" t="str">
        <f>VLOOKUP(A82,'Total Data'!$Q:$W, COLUMN('Total Data'!$U91)-COLUMN('Total Data'!$Q91)+1, FALSE)</f>
        <v>Grand Line</v>
      </c>
      <c r="K82" s="26">
        <f>VLOOKUP(A82,'Total Data'!$Q:$W, COLUMN('Total Data'!$R91)-COLUMN('Total Data'!$Q91)+1, FALSE)</f>
        <v>6.5094102836692427</v>
      </c>
      <c r="L82" s="26" t="str">
        <f>VLOOKUP(A82,'Total Data'!$S:$W, COLUMN('Total Data'!$U98)-COLUMN('Total Data'!$S98)+1, FALSE)</f>
        <v>Chupungryeong Total</v>
      </c>
      <c r="M82" s="26">
        <f>VLOOKUP(A82,'Total Data'!$S:$W, COLUMN('Total Data'!$T98)-COLUMN('Total Data'!$S98)+1, FALSE)</f>
        <v>8.6147174963392157</v>
      </c>
    </row>
    <row r="83" spans="1:13" ht="15" customHeight="1" x14ac:dyDescent="0.25">
      <c r="A83" s="29">
        <v>82</v>
      </c>
      <c r="B83" s="26" t="str">
        <f>VLOOKUP(A83,'Total Data'!$I:$W, COLUMN('Total Data'!$U85)-COLUMN('Total Data'!$I85)+1, FALSE)</f>
        <v>Sniper Ridge</v>
      </c>
      <c r="C83" s="26">
        <f>VLOOKUP(A83,'Total Data'!$I:$W, COLUMN('Total Data'!$J85)-COLUMN('Total Data'!$I85)+1, FALSE)</f>
        <v>55.250273208762664</v>
      </c>
      <c r="D83" s="26" t="str">
        <f>VLOOKUP(A83,'Total Data'!$K:$W, COLUMN('Total Data'!$U92)-COLUMN('Total Data'!$K92)+1, FALSE)</f>
        <v>Silent Vortex Total</v>
      </c>
      <c r="E83" s="26">
        <f>VLOOKUP(A83,'Total Data'!$K:$W, COLUMN('Total Data'!$L92)-COLUMN('Total Data'!$K92)+1, FALSE)</f>
        <v>55.249124612714702</v>
      </c>
      <c r="F83" s="26" t="str">
        <f>VLOOKUP(A83,'Total Data'!$M:$W, COLUMN('Total Data'!$U99)-COLUMN('Total Data'!$M99)+1, FALSE)</f>
        <v>Fighting Spirit</v>
      </c>
      <c r="G83" s="26">
        <f>VLOOKUP(A83,'Total Data'!$M:$W, COLUMN('Total Data'!$N99)-COLUMN('Total Data'!$M99)+1, FALSE)</f>
        <v>48.22807818127059</v>
      </c>
      <c r="H83" s="26" t="str">
        <f>VLOOKUP(A83,'Total Data'!$O:$W, COLUMN('Total Data'!$U85)-COLUMN('Total Data'!$O85)+1, FALSE)</f>
        <v>Neo Hall of Valhalla</v>
      </c>
      <c r="I83" s="26">
        <f>VLOOKUP(A83,'Total Data'!$O:$W, COLUMN('Total Data'!$P85)-COLUMN('Total Data'!$O85)+1, FALSE)</f>
        <v>10.00759561886148</v>
      </c>
      <c r="J83" s="26" t="str">
        <f>VLOOKUP(A83,'Total Data'!$Q:$W, COLUMN('Total Data'!$U92)-COLUMN('Total Data'!$Q92)+1, FALSE)</f>
        <v>Medusa Total</v>
      </c>
      <c r="K83" s="26">
        <f>VLOOKUP(A83,'Total Data'!$Q:$W, COLUMN('Total Data'!$R92)-COLUMN('Total Data'!$Q92)+1, FALSE)</f>
        <v>6.5683711300011147</v>
      </c>
      <c r="L83" s="26" t="str">
        <f>VLOOKUP(A83,'Total Data'!$S:$W, COLUMN('Total Data'!$U99)-COLUMN('Total Data'!$S99)+1, FALSE)</f>
        <v>Heartbreak Ridge Total</v>
      </c>
      <c r="M83" s="26">
        <f>VLOOKUP(A83,'Total Data'!$S:$W, COLUMN('Total Data'!$T99)-COLUMN('Total Data'!$S99)+1, FALSE)</f>
        <v>8.6687986739349459</v>
      </c>
    </row>
    <row r="84" spans="1:13" ht="15" customHeight="1" x14ac:dyDescent="0.25">
      <c r="A84" s="29">
        <v>83</v>
      </c>
      <c r="B84" s="26" t="str">
        <f>VLOOKUP(A84,'Total Data'!$I:$W, COLUMN('Total Data'!$U86)-COLUMN('Total Data'!$I86)+1, FALSE)</f>
        <v>815 Total</v>
      </c>
      <c r="C84" s="26">
        <f>VLOOKUP(A84,'Total Data'!$I:$W, COLUMN('Total Data'!$J86)-COLUMN('Total Data'!$I86)+1, FALSE)</f>
        <v>55.179691552534848</v>
      </c>
      <c r="D84" s="26" t="str">
        <f>VLOOKUP(A84,'Total Data'!$K:$W, COLUMN('Total Data'!$U93)-COLUMN('Total Data'!$K93)+1, FALSE)</f>
        <v>Sauron Total</v>
      </c>
      <c r="E84" s="26">
        <f>VLOOKUP(A84,'Total Data'!$K:$W, COLUMN('Total Data'!$L93)-COLUMN('Total Data'!$K93)+1, FALSE)</f>
        <v>55.22784834888634</v>
      </c>
      <c r="F84" s="26" t="str">
        <f>VLOOKUP(A84,'Total Data'!$M:$W, COLUMN('Total Data'!$U100)-COLUMN('Total Data'!$M100)+1, FALSE)</f>
        <v>Dark Stone</v>
      </c>
      <c r="G84" s="26">
        <f>VLOOKUP(A84,'Total Data'!$M:$W, COLUMN('Total Data'!$N100)-COLUMN('Total Data'!$M100)+1, FALSE)</f>
        <v>48.223528127044034</v>
      </c>
      <c r="H84" s="26" t="str">
        <f>VLOOKUP(A84,'Total Data'!$O:$W, COLUMN('Total Data'!$U86)-COLUMN('Total Data'!$O86)+1, FALSE)</f>
        <v>Heartbreak Ridge Total</v>
      </c>
      <c r="I84" s="26">
        <f>VLOOKUP(A84,'Total Data'!$O:$W, COLUMN('Total Data'!$P86)-COLUMN('Total Data'!$O86)+1, FALSE)</f>
        <v>10.025361917286501</v>
      </c>
      <c r="J84" s="26" t="str">
        <f>VLOOKUP(A84,'Total Data'!$Q:$W, COLUMN('Total Data'!$U93)-COLUMN('Total Data'!$Q93)+1, FALSE)</f>
        <v>Electric Circuit Total</v>
      </c>
      <c r="K84" s="26">
        <f>VLOOKUP(A84,'Total Data'!$Q:$W, COLUMN('Total Data'!$R93)-COLUMN('Total Data'!$Q93)+1, FALSE)</f>
        <v>6.577334754846194</v>
      </c>
      <c r="L84" s="26" t="str">
        <f>VLOOKUP(A84,'Total Data'!$S:$W, COLUMN('Total Data'!$U100)-COLUMN('Total Data'!$S100)+1, FALSE)</f>
        <v>Plains to Hill Desert</v>
      </c>
      <c r="M84" s="26">
        <f>VLOOKUP(A84,'Total Data'!$S:$W, COLUMN('Total Data'!$T100)-COLUMN('Total Data'!$S100)+1, FALSE)</f>
        <v>8.6989688965665906</v>
      </c>
    </row>
    <row r="85" spans="1:13" ht="15" customHeight="1" x14ac:dyDescent="0.25">
      <c r="A85" s="29">
        <v>84</v>
      </c>
      <c r="B85" s="26" t="str">
        <f>VLOOKUP(A85,'Total Data'!$I:$W, COLUMN('Total Data'!$U87)-COLUMN('Total Data'!$I87)+1, FALSE)</f>
        <v>Into the Darkness Total</v>
      </c>
      <c r="C85" s="26">
        <f>VLOOKUP(A85,'Total Data'!$I:$W, COLUMN('Total Data'!$J87)-COLUMN('Total Data'!$I87)+1, FALSE)</f>
        <v>54.822339566514927</v>
      </c>
      <c r="D85" s="26" t="str">
        <f>VLOOKUP(A85,'Total Data'!$K:$W, COLUMN('Total Data'!$U94)-COLUMN('Total Data'!$K94)+1, FALSE)</f>
        <v>Bloody Ridge Total</v>
      </c>
      <c r="E85" s="26">
        <f>VLOOKUP(A85,'Total Data'!$K:$W, COLUMN('Total Data'!$L94)-COLUMN('Total Data'!$K94)+1, FALSE)</f>
        <v>55.221500210169808</v>
      </c>
      <c r="F85" s="26" t="str">
        <f>VLOOKUP(A85,'Total Data'!$M:$W, COLUMN('Total Data'!$U101)-COLUMN('Total Data'!$M101)+1, FALSE)</f>
        <v>Ground Zero Total</v>
      </c>
      <c r="G85" s="26">
        <f>VLOOKUP(A85,'Total Data'!$M:$W, COLUMN('Total Data'!$N101)-COLUMN('Total Data'!$M101)+1, FALSE)</f>
        <v>48.140301133527473</v>
      </c>
      <c r="H85" s="26" t="str">
        <f>VLOOKUP(A85,'Total Data'!$O:$W, COLUMN('Total Data'!$U87)-COLUMN('Total Data'!$O87)+1, FALSE)</f>
        <v>Monte Cristo</v>
      </c>
      <c r="I85" s="26">
        <f>VLOOKUP(A85,'Total Data'!$O:$W, COLUMN('Total Data'!$P87)-COLUMN('Total Data'!$O87)+1, FALSE)</f>
        <v>10.076542174898469</v>
      </c>
      <c r="J85" s="26" t="str">
        <f>VLOOKUP(A85,'Total Data'!$Q:$W, COLUMN('Total Data'!$U94)-COLUMN('Total Data'!$Q94)+1, FALSE)</f>
        <v>Gladiator</v>
      </c>
      <c r="K85" s="26">
        <f>VLOOKUP(A85,'Total Data'!$Q:$W, COLUMN('Total Data'!$R94)-COLUMN('Total Data'!$Q94)+1, FALSE)</f>
        <v>6.5939950465224371</v>
      </c>
      <c r="L85" s="26" t="str">
        <f>VLOOKUP(A85,'Total Data'!$S:$W, COLUMN('Total Data'!$U101)-COLUMN('Total Data'!$S101)+1, FALSE)</f>
        <v>815 III</v>
      </c>
      <c r="M85" s="26">
        <f>VLOOKUP(A85,'Total Data'!$S:$W, COLUMN('Total Data'!$T101)-COLUMN('Total Data'!$S101)+1, FALSE)</f>
        <v>8.7993190501473517</v>
      </c>
    </row>
    <row r="86" spans="1:13" ht="15" customHeight="1" x14ac:dyDescent="0.25">
      <c r="A86" s="29">
        <v>85</v>
      </c>
      <c r="B86" s="26" t="str">
        <f>VLOOKUP(A86,'Total Data'!$I:$W, COLUMN('Total Data'!$U88)-COLUMN('Total Data'!$I88)+1, FALSE)</f>
        <v>Showdown</v>
      </c>
      <c r="C86" s="26">
        <f>VLOOKUP(A86,'Total Data'!$I:$W, COLUMN('Total Data'!$J88)-COLUMN('Total Data'!$I88)+1, FALSE)</f>
        <v>54.810806866787928</v>
      </c>
      <c r="D86" s="26" t="str">
        <f>VLOOKUP(A86,'Total Data'!$K:$W, COLUMN('Total Data'!$U95)-COLUMN('Total Data'!$K95)+1, FALSE)</f>
        <v>Chain Reaction Total</v>
      </c>
      <c r="E86" s="26">
        <f>VLOOKUP(A86,'Total Data'!$K:$W, COLUMN('Total Data'!$L95)-COLUMN('Total Data'!$K95)+1, FALSE)</f>
        <v>55.218464159447208</v>
      </c>
      <c r="F86" s="26" t="str">
        <f>VLOOKUP(A86,'Total Data'!$M:$W, COLUMN('Total Data'!$U102)-COLUMN('Total Data'!$M102)+1, FALSE)</f>
        <v>New Heartbreak Ridge</v>
      </c>
      <c r="G86" s="26">
        <f>VLOOKUP(A86,'Total Data'!$M:$W, COLUMN('Total Data'!$N102)-COLUMN('Total Data'!$M102)+1, FALSE)</f>
        <v>48.096404127336228</v>
      </c>
      <c r="H86" s="26" t="str">
        <f>VLOOKUP(A86,'Total Data'!$O:$W, COLUMN('Total Data'!$U88)-COLUMN('Total Data'!$O88)+1, FALSE)</f>
        <v>Fantasy Total</v>
      </c>
      <c r="I86" s="26">
        <f>VLOOKUP(A86,'Total Data'!$O:$W, COLUMN('Total Data'!$P88)-COLUMN('Total Data'!$O88)+1, FALSE)</f>
        <v>10.199999681000085</v>
      </c>
      <c r="J86" s="26" t="str">
        <f>VLOOKUP(A86,'Total Data'!$Q:$W, COLUMN('Total Data'!$U95)-COLUMN('Total Data'!$Q95)+1, FALSE)</f>
        <v>Peaks of Baekdu Total</v>
      </c>
      <c r="K86" s="26">
        <f>VLOOKUP(A86,'Total Data'!$Q:$W, COLUMN('Total Data'!$R95)-COLUMN('Total Data'!$Q95)+1, FALSE)</f>
        <v>6.6155154521944359</v>
      </c>
      <c r="L86" s="26" t="str">
        <f>VLOOKUP(A86,'Total Data'!$S:$W, COLUMN('Total Data'!$U102)-COLUMN('Total Data'!$S102)+1, FALSE)</f>
        <v>Gladiator</v>
      </c>
      <c r="M86" s="26">
        <f>VLOOKUP(A86,'Total Data'!$S:$W, COLUMN('Total Data'!$T102)-COLUMN('Total Data'!$S102)+1, FALSE)</f>
        <v>8.8038836694519187</v>
      </c>
    </row>
    <row r="87" spans="1:13" ht="15" customHeight="1" x14ac:dyDescent="0.25">
      <c r="A87" s="29">
        <v>86</v>
      </c>
      <c r="B87" s="26" t="str">
        <f>VLOOKUP(A87,'Total Data'!$I:$W, COLUMN('Total Data'!$U89)-COLUMN('Total Data'!$I89)+1, FALSE)</f>
        <v>Hall of Valhalla Total</v>
      </c>
      <c r="C87" s="26">
        <f>VLOOKUP(A87,'Total Data'!$I:$W, COLUMN('Total Data'!$J89)-COLUMN('Total Data'!$I89)+1, FALSE)</f>
        <v>54.801841856278358</v>
      </c>
      <c r="D87" s="26" t="str">
        <f>VLOOKUP(A87,'Total Data'!$K:$W, COLUMN('Total Data'!$U96)-COLUMN('Total Data'!$K96)+1, FALSE)</f>
        <v>New Tornado</v>
      </c>
      <c r="E87" s="26">
        <f>VLOOKUP(A87,'Total Data'!$K:$W, COLUMN('Total Data'!$L96)-COLUMN('Total Data'!$K96)+1, FALSE)</f>
        <v>55.161069665877534</v>
      </c>
      <c r="F87" s="26" t="str">
        <f>VLOOKUP(A87,'Total Data'!$M:$W, COLUMN('Total Data'!$U103)-COLUMN('Total Data'!$M103)+1, FALSE)</f>
        <v>Parallel Lines Total</v>
      </c>
      <c r="G87" s="26">
        <f>VLOOKUP(A87,'Total Data'!$M:$W, COLUMN('Total Data'!$N103)-COLUMN('Total Data'!$M103)+1, FALSE)</f>
        <v>47.972308114072284</v>
      </c>
      <c r="H87" s="26" t="str">
        <f>VLOOKUP(A87,'Total Data'!$O:$W, COLUMN('Total Data'!$U89)-COLUMN('Total Data'!$O89)+1, FALSE)</f>
        <v>Blitz X</v>
      </c>
      <c r="I87" s="26">
        <f>VLOOKUP(A87,'Total Data'!$O:$W, COLUMN('Total Data'!$P89)-COLUMN('Total Data'!$O89)+1, FALSE)</f>
        <v>10.237474330109487</v>
      </c>
      <c r="J87" s="26" t="str">
        <f>VLOOKUP(A87,'Total Data'!$Q:$W, COLUMN('Total Data'!$U96)-COLUMN('Total Data'!$Q96)+1, FALSE)</f>
        <v>Indian Lament</v>
      </c>
      <c r="K87" s="26">
        <f>VLOOKUP(A87,'Total Data'!$Q:$W, COLUMN('Total Data'!$R96)-COLUMN('Total Data'!$Q96)+1, FALSE)</f>
        <v>6.6657598683641384</v>
      </c>
      <c r="L87" s="26" t="str">
        <f>VLOOKUP(A87,'Total Data'!$S:$W, COLUMN('Total Data'!$U103)-COLUMN('Total Data'!$S103)+1, FALSE)</f>
        <v>Incubus</v>
      </c>
      <c r="M87" s="26">
        <f>VLOOKUP(A87,'Total Data'!$S:$W, COLUMN('Total Data'!$T103)-COLUMN('Total Data'!$S103)+1, FALSE)</f>
        <v>8.8793570786107932</v>
      </c>
    </row>
    <row r="88" spans="1:13" ht="15" customHeight="1" x14ac:dyDescent="0.25">
      <c r="A88" s="29">
        <v>87</v>
      </c>
      <c r="B88" s="26" t="str">
        <f>VLOOKUP(A88,'Total Data'!$I:$W, COLUMN('Total Data'!$U90)-COLUMN('Total Data'!$I90)+1, FALSE)</f>
        <v>Jade Total</v>
      </c>
      <c r="C88" s="26">
        <f>VLOOKUP(A88,'Total Data'!$I:$W, COLUMN('Total Data'!$J90)-COLUMN('Total Data'!$I90)+1, FALSE)</f>
        <v>54.761276145004274</v>
      </c>
      <c r="D88" s="26" t="str">
        <f>VLOOKUP(A88,'Total Data'!$K:$W, COLUMN('Total Data'!$U97)-COLUMN('Total Data'!$K97)+1, FALSE)</f>
        <v>Bifrost Total</v>
      </c>
      <c r="E88" s="26">
        <f>VLOOKUP(A88,'Total Data'!$K:$W, COLUMN('Total Data'!$L97)-COLUMN('Total Data'!$K97)+1, FALSE)</f>
        <v>55.148899780205696</v>
      </c>
      <c r="F88" s="26" t="str">
        <f>VLOOKUP(A88,'Total Data'!$M:$W, COLUMN('Total Data'!$U104)-COLUMN('Total Data'!$M104)+1, FALSE)</f>
        <v>Luna</v>
      </c>
      <c r="G88" s="26">
        <f>VLOOKUP(A88,'Total Data'!$M:$W, COLUMN('Total Data'!$N104)-COLUMN('Total Data'!$M104)+1, FALSE)</f>
        <v>47.907532079858228</v>
      </c>
      <c r="H88" s="26" t="str">
        <f>VLOOKUP(A88,'Total Data'!$O:$W, COLUMN('Total Data'!$U90)-COLUMN('Total Data'!$O90)+1, FALSE)</f>
        <v>Longinus</v>
      </c>
      <c r="I88" s="26">
        <f>VLOOKUP(A88,'Total Data'!$O:$W, COLUMN('Total Data'!$P90)-COLUMN('Total Data'!$O90)+1, FALSE)</f>
        <v>10.386263403354382</v>
      </c>
      <c r="J88" s="26" t="str">
        <f>VLOOKUP(A88,'Total Data'!$Q:$W, COLUMN('Total Data'!$U97)-COLUMN('Total Data'!$Q97)+1, FALSE)</f>
        <v>Forte</v>
      </c>
      <c r="K88" s="26">
        <f>VLOOKUP(A88,'Total Data'!$Q:$W, COLUMN('Total Data'!$R97)-COLUMN('Total Data'!$Q97)+1, FALSE)</f>
        <v>6.7868407589769673</v>
      </c>
      <c r="L88" s="26" t="str">
        <f>VLOOKUP(A88,'Total Data'!$S:$W, COLUMN('Total Data'!$U104)-COLUMN('Total Data'!$S104)+1, FALSE)</f>
        <v>Medusa</v>
      </c>
      <c r="M88" s="26">
        <f>VLOOKUP(A88,'Total Data'!$S:$W, COLUMN('Total Data'!$T104)-COLUMN('Total Data'!$S104)+1, FALSE)</f>
        <v>8.8803905949658475</v>
      </c>
    </row>
    <row r="89" spans="1:13" ht="15" customHeight="1" x14ac:dyDescent="0.25">
      <c r="A89" s="29">
        <v>88</v>
      </c>
      <c r="B89" s="26" t="str">
        <f>VLOOKUP(A89,'Total Data'!$I:$W, COLUMN('Total Data'!$U91)-COLUMN('Total Data'!$I91)+1, FALSE)</f>
        <v>Lost Temple Total</v>
      </c>
      <c r="C89" s="26">
        <f>VLOOKUP(A89,'Total Data'!$I:$W, COLUMN('Total Data'!$J91)-COLUMN('Total Data'!$I91)+1, FALSE)</f>
        <v>54.53879593094463</v>
      </c>
      <c r="D89" s="26" t="str">
        <f>VLOOKUP(A89,'Total Data'!$K:$W, COLUMN('Total Data'!$U98)-COLUMN('Total Data'!$K98)+1, FALSE)</f>
        <v>Guillotine Total</v>
      </c>
      <c r="E89" s="26">
        <f>VLOOKUP(A89,'Total Data'!$K:$W, COLUMN('Total Data'!$L98)-COLUMN('Total Data'!$K98)+1, FALSE)</f>
        <v>55.0220333381153</v>
      </c>
      <c r="F89" s="26" t="str">
        <f>VLOOKUP(A89,'Total Data'!$M:$W, COLUMN('Total Data'!$U105)-COLUMN('Total Data'!$M105)+1, FALSE)</f>
        <v>Monty Hall SE</v>
      </c>
      <c r="G89" s="26">
        <f>VLOOKUP(A89,'Total Data'!$M:$W, COLUMN('Total Data'!$N105)-COLUMN('Total Data'!$M105)+1, FALSE)</f>
        <v>47.719898539386826</v>
      </c>
      <c r="H89" s="26" t="str">
        <f>VLOOKUP(A89,'Total Data'!$O:$W, COLUMN('Total Data'!$U91)-COLUMN('Total Data'!$O91)+1, FALSE)</f>
        <v>New Heartbreak Ridge</v>
      </c>
      <c r="I89" s="26">
        <f>VLOOKUP(A89,'Total Data'!$O:$W, COLUMN('Total Data'!$P91)-COLUMN('Total Data'!$O91)+1, FALSE)</f>
        <v>10.41975865285688</v>
      </c>
      <c r="J89" s="26" t="str">
        <f>VLOOKUP(A89,'Total Data'!$Q:$W, COLUMN('Total Data'!$U98)-COLUMN('Total Data'!$Q98)+1, FALSE)</f>
        <v>Heartbreak Ridge</v>
      </c>
      <c r="K89" s="26">
        <f>VLOOKUP(A89,'Total Data'!$Q:$W, COLUMN('Total Data'!$R98)-COLUMN('Total Data'!$Q98)+1, FALSE)</f>
        <v>6.8996484230908663</v>
      </c>
      <c r="L89" s="26" t="str">
        <f>VLOOKUP(A89,'Total Data'!$S:$W, COLUMN('Total Data'!$U105)-COLUMN('Total Data'!$S105)+1, FALSE)</f>
        <v>Nostalgia</v>
      </c>
      <c r="M89" s="26">
        <f>VLOOKUP(A89,'Total Data'!$S:$W, COLUMN('Total Data'!$T105)-COLUMN('Total Data'!$S105)+1, FALSE)</f>
        <v>8.8842932399802272</v>
      </c>
    </row>
    <row r="90" spans="1:13" ht="15" customHeight="1" x14ac:dyDescent="0.25">
      <c r="A90" s="29">
        <v>89</v>
      </c>
      <c r="B90" s="26" t="str">
        <f>VLOOKUP(A90,'Total Data'!$I:$W, COLUMN('Total Data'!$U92)-COLUMN('Total Data'!$I92)+1, FALSE)</f>
        <v>Monty Hall</v>
      </c>
      <c r="C90" s="26">
        <f>VLOOKUP(A90,'Total Data'!$I:$W, COLUMN('Total Data'!$J92)-COLUMN('Total Data'!$I92)+1, FALSE)</f>
        <v>54.503387610197557</v>
      </c>
      <c r="D90" s="26" t="str">
        <f>VLOOKUP(A90,'Total Data'!$K:$W, COLUMN('Total Data'!$U99)-COLUMN('Total Data'!$K99)+1, FALSE)</f>
        <v>New Bloody Ridge</v>
      </c>
      <c r="E90" s="26">
        <f>VLOOKUP(A90,'Total Data'!$K:$W, COLUMN('Total Data'!$L99)-COLUMN('Total Data'!$K99)+1, FALSE)</f>
        <v>54.970395693887809</v>
      </c>
      <c r="F90" s="26" t="str">
        <f>VLOOKUP(A90,'Total Data'!$M:$W, COLUMN('Total Data'!$U106)-COLUMN('Total Data'!$M106)+1, FALSE)</f>
        <v>Guillotine Total</v>
      </c>
      <c r="G90" s="26">
        <f>VLOOKUP(A90,'Total Data'!$M:$W, COLUMN('Total Data'!$N106)-COLUMN('Total Data'!$M106)+1, FALSE)</f>
        <v>47.696905669411308</v>
      </c>
      <c r="H90" s="26" t="str">
        <f>VLOOKUP(A90,'Total Data'!$O:$W, COLUMN('Total Data'!$U92)-COLUMN('Total Data'!$O92)+1, FALSE)</f>
        <v>R-Point</v>
      </c>
      <c r="I90" s="26">
        <f>VLOOKUP(A90,'Total Data'!$O:$W, COLUMN('Total Data'!$P92)-COLUMN('Total Data'!$O92)+1, FALSE)</f>
        <v>10.502546935116895</v>
      </c>
      <c r="J90" s="26" t="str">
        <f>VLOOKUP(A90,'Total Data'!$Q:$W, COLUMN('Total Data'!$U99)-COLUMN('Total Data'!$Q99)+1, FALSE)</f>
        <v>Avant-garde II</v>
      </c>
      <c r="K90" s="26">
        <f>VLOOKUP(A90,'Total Data'!$Q:$W, COLUMN('Total Data'!$R99)-COLUMN('Total Data'!$Q99)+1, FALSE)</f>
        <v>6.9291661797476047</v>
      </c>
      <c r="L90" s="26" t="str">
        <f>VLOOKUP(A90,'Total Data'!$S:$W, COLUMN('Total Data'!$U106)-COLUMN('Total Data'!$S106)+1, FALSE)</f>
        <v>The Eye</v>
      </c>
      <c r="M90" s="26">
        <f>VLOOKUP(A90,'Total Data'!$S:$W, COLUMN('Total Data'!$T106)-COLUMN('Total Data'!$S106)+1, FALSE)</f>
        <v>8.981807563853792</v>
      </c>
    </row>
    <row r="91" spans="1:13" ht="15" customHeight="1" x14ac:dyDescent="0.25">
      <c r="A91" s="29">
        <v>90</v>
      </c>
      <c r="B91" s="26" t="str">
        <f>VLOOKUP(A91,'Total Data'!$I:$W, COLUMN('Total Data'!$U93)-COLUMN('Total Data'!$I93)+1, FALSE)</f>
        <v>815 III</v>
      </c>
      <c r="C91" s="26">
        <f>VLOOKUP(A91,'Total Data'!$I:$W, COLUMN('Total Data'!$J93)-COLUMN('Total Data'!$I93)+1, FALSE)</f>
        <v>54.253694177601815</v>
      </c>
      <c r="D91" s="26" t="str">
        <f>VLOOKUP(A91,'Total Data'!$K:$W, COLUMN('Total Data'!$U100)-COLUMN('Total Data'!$K100)+1, FALSE)</f>
        <v>Arcadia II</v>
      </c>
      <c r="E91" s="26">
        <f>VLOOKUP(A91,'Total Data'!$K:$W, COLUMN('Total Data'!$L100)-COLUMN('Total Data'!$K100)+1, FALSE)</f>
        <v>54.959247620777532</v>
      </c>
      <c r="F91" s="26" t="str">
        <f>VLOOKUP(A91,'Total Data'!$M:$W, COLUMN('Total Data'!$U107)-COLUMN('Total Data'!$M107)+1, FALSE)</f>
        <v>Hitchhiker</v>
      </c>
      <c r="G91" s="26">
        <f>VLOOKUP(A91,'Total Data'!$M:$W, COLUMN('Total Data'!$N107)-COLUMN('Total Data'!$M107)+1, FALSE)</f>
        <v>47.691701243834473</v>
      </c>
      <c r="H91" s="26" t="str">
        <f>VLOOKUP(A91,'Total Data'!$O:$W, COLUMN('Total Data'!$U93)-COLUMN('Total Data'!$O93)+1, FALSE)</f>
        <v>Enter the Dragon Total</v>
      </c>
      <c r="I91" s="26">
        <f>VLOOKUP(A91,'Total Data'!$O:$W, COLUMN('Total Data'!$P93)-COLUMN('Total Data'!$O93)+1, FALSE)</f>
        <v>10.515215714638789</v>
      </c>
      <c r="J91" s="26" t="str">
        <f>VLOOKUP(A91,'Total Data'!$Q:$W, COLUMN('Total Data'!$U100)-COLUMN('Total Data'!$Q100)+1, FALSE)</f>
        <v>Chupungryeong Total</v>
      </c>
      <c r="K91" s="26">
        <f>VLOOKUP(A91,'Total Data'!$Q:$W, COLUMN('Total Data'!$R100)-COLUMN('Total Data'!$Q100)+1, FALSE)</f>
        <v>6.9657531281321141</v>
      </c>
      <c r="L91" s="26" t="str">
        <f>VLOOKUP(A91,'Total Data'!$S:$W, COLUMN('Total Data'!$U107)-COLUMN('Total Data'!$S107)+1, FALSE)</f>
        <v>Triathlon</v>
      </c>
      <c r="M91" s="26">
        <f>VLOOKUP(A91,'Total Data'!$S:$W, COLUMN('Total Data'!$T107)-COLUMN('Total Data'!$S107)+1, FALSE)</f>
        <v>9.0402678965399428</v>
      </c>
    </row>
    <row r="92" spans="1:13" ht="15" customHeight="1" x14ac:dyDescent="0.25">
      <c r="A92" s="29">
        <v>91</v>
      </c>
      <c r="B92" s="26" t="str">
        <f>VLOOKUP(A92,'Total Data'!$I:$W, COLUMN('Total Data'!$U94)-COLUMN('Total Data'!$I94)+1, FALSE)</f>
        <v>Return of the King</v>
      </c>
      <c r="C92" s="26">
        <f>VLOOKUP(A92,'Total Data'!$I:$W, COLUMN('Total Data'!$J94)-COLUMN('Total Data'!$I94)+1, FALSE)</f>
        <v>53.969180124090904</v>
      </c>
      <c r="D92" s="26" t="str">
        <f>VLOOKUP(A92,'Total Data'!$K:$W, COLUMN('Total Data'!$U101)-COLUMN('Total Data'!$K101)+1, FALSE)</f>
        <v>Arizona Total</v>
      </c>
      <c r="E92" s="26">
        <f>VLOOKUP(A92,'Total Data'!$K:$W, COLUMN('Total Data'!$L101)-COLUMN('Total Data'!$K101)+1, FALSE)</f>
        <v>54.952523836964026</v>
      </c>
      <c r="F92" s="26" t="str">
        <f>VLOOKUP(A92,'Total Data'!$M:$W, COLUMN('Total Data'!$U108)-COLUMN('Total Data'!$M108)+1, FALSE)</f>
        <v>Longinus II</v>
      </c>
      <c r="G92" s="26">
        <f>VLOOKUP(A92,'Total Data'!$M:$W, COLUMN('Total Data'!$N108)-COLUMN('Total Data'!$M108)+1, FALSE)</f>
        <v>47.674360311871659</v>
      </c>
      <c r="H92" s="26" t="str">
        <f>VLOOKUP(A92,'Total Data'!$O:$W, COLUMN('Total Data'!$U94)-COLUMN('Total Data'!$O94)+1, FALSE)</f>
        <v>Gladiator</v>
      </c>
      <c r="I92" s="26">
        <f>VLOOKUP(A92,'Total Data'!$O:$W, COLUMN('Total Data'!$P94)-COLUMN('Total Data'!$O94)+1, FALSE)</f>
        <v>10.561058879531064</v>
      </c>
      <c r="J92" s="26" t="str">
        <f>VLOOKUP(A92,'Total Data'!$Q:$W, COLUMN('Total Data'!$U101)-COLUMN('Total Data'!$Q101)+1, FALSE)</f>
        <v>Korhal of Ceres</v>
      </c>
      <c r="K92" s="26">
        <f>VLOOKUP(A92,'Total Data'!$Q:$W, COLUMN('Total Data'!$R101)-COLUMN('Total Data'!$Q101)+1, FALSE)</f>
        <v>6.9940269599835494</v>
      </c>
      <c r="L92" s="26" t="str">
        <f>VLOOKUP(A92,'Total Data'!$S:$W, COLUMN('Total Data'!$U108)-COLUMN('Total Data'!$S108)+1, FALSE)</f>
        <v>Fantasy Total</v>
      </c>
      <c r="M92" s="26">
        <f>VLOOKUP(A92,'Total Data'!$S:$W, COLUMN('Total Data'!$T108)-COLUMN('Total Data'!$S108)+1, FALSE)</f>
        <v>9.1211694563150747</v>
      </c>
    </row>
    <row r="93" spans="1:13" ht="15" customHeight="1" x14ac:dyDescent="0.25">
      <c r="A93" s="29">
        <v>92</v>
      </c>
      <c r="B93" s="26" t="str">
        <f>VLOOKUP(A93,'Total Data'!$I:$W, COLUMN('Total Data'!$U95)-COLUMN('Total Data'!$I95)+1, FALSE)</f>
        <v>Tornado</v>
      </c>
      <c r="C93" s="26">
        <f>VLOOKUP(A93,'Total Data'!$I:$W, COLUMN('Total Data'!$J95)-COLUMN('Total Data'!$I95)+1, FALSE)</f>
        <v>53.695536917417513</v>
      </c>
      <c r="D93" s="26" t="str">
        <f>VLOOKUP(A93,'Total Data'!$K:$W, COLUMN('Total Data'!$U102)-COLUMN('Total Data'!$K102)+1, FALSE)</f>
        <v>Arkanoid Total</v>
      </c>
      <c r="E93" s="26">
        <f>VLOOKUP(A93,'Total Data'!$K:$W, COLUMN('Total Data'!$L102)-COLUMN('Total Data'!$K102)+1, FALSE)</f>
        <v>54.790481121152936</v>
      </c>
      <c r="F93" s="26" t="str">
        <f>VLOOKUP(A93,'Total Data'!$M:$W, COLUMN('Total Data'!$U109)-COLUMN('Total Data'!$M109)+1, FALSE)</f>
        <v>Neo Medusa</v>
      </c>
      <c r="G93" s="26">
        <f>VLOOKUP(A93,'Total Data'!$M:$W, COLUMN('Total Data'!$N109)-COLUMN('Total Data'!$M109)+1, FALSE)</f>
        <v>47.596004658248049</v>
      </c>
      <c r="H93" s="26" t="str">
        <f>VLOOKUP(A93,'Total Data'!$O:$W, COLUMN('Total Data'!$U95)-COLUMN('Total Data'!$O95)+1, FALSE)</f>
        <v>Sniper Ridge</v>
      </c>
      <c r="I93" s="26">
        <f>VLOOKUP(A93,'Total Data'!$O:$W, COLUMN('Total Data'!$P95)-COLUMN('Total Data'!$O95)+1, FALSE)</f>
        <v>10.581783777773007</v>
      </c>
      <c r="J93" s="26" t="str">
        <f>VLOOKUP(A93,'Total Data'!$Q:$W, COLUMN('Total Data'!$U102)-COLUMN('Total Data'!$Q102)+1, FALSE)</f>
        <v>Byzantium II</v>
      </c>
      <c r="K93" s="26">
        <f>VLOOKUP(A93,'Total Data'!$Q:$W, COLUMN('Total Data'!$R102)-COLUMN('Total Data'!$Q102)+1, FALSE)</f>
        <v>7.0323489786501767</v>
      </c>
      <c r="L93" s="26" t="str">
        <f>VLOOKUP(A93,'Total Data'!$S:$W, COLUMN('Total Data'!$U109)-COLUMN('Total Data'!$S109)+1, FALSE)</f>
        <v>Sniper Ridge</v>
      </c>
      <c r="M93" s="26">
        <f>VLOOKUP(A93,'Total Data'!$S:$W, COLUMN('Total Data'!$T109)-COLUMN('Total Data'!$S109)+1, FALSE)</f>
        <v>9.12674203127313</v>
      </c>
    </row>
    <row r="94" spans="1:13" ht="15" customHeight="1" x14ac:dyDescent="0.25">
      <c r="A94" s="29">
        <v>93</v>
      </c>
      <c r="B94" s="26" t="str">
        <f>VLOOKUP(A94,'Total Data'!$I:$W, COLUMN('Total Data'!$U96)-COLUMN('Total Data'!$I96)+1, FALSE)</f>
        <v>Longinus</v>
      </c>
      <c r="C94" s="26">
        <f>VLOOKUP(A94,'Total Data'!$I:$W, COLUMN('Total Data'!$J96)-COLUMN('Total Data'!$I96)+1, FALSE)</f>
        <v>53.567388953954861</v>
      </c>
      <c r="D94" s="26" t="str">
        <f>VLOOKUP(A94,'Total Data'!$K:$W, COLUMN('Total Data'!$U103)-COLUMN('Total Data'!$K103)+1, FALSE)</f>
        <v>Rush Hour</v>
      </c>
      <c r="E94" s="26">
        <f>VLOOKUP(A94,'Total Data'!$K:$W, COLUMN('Total Data'!$L103)-COLUMN('Total Data'!$K103)+1, FALSE)</f>
        <v>54.786781832323285</v>
      </c>
      <c r="F94" s="26" t="str">
        <f>VLOOKUP(A94,'Total Data'!$M:$W, COLUMN('Total Data'!$U110)-COLUMN('Total Data'!$M110)+1, FALSE)</f>
        <v>Avant-garde II</v>
      </c>
      <c r="G94" s="26">
        <f>VLOOKUP(A94,'Total Data'!$M:$W, COLUMN('Total Data'!$N110)-COLUMN('Total Data'!$M110)+1, FALSE)</f>
        <v>47.566022500951718</v>
      </c>
      <c r="H94" s="26" t="str">
        <f>VLOOKUP(A94,'Total Data'!$O:$W, COLUMN('Total Data'!$U96)-COLUMN('Total Data'!$O96)+1, FALSE)</f>
        <v>Incubus Total</v>
      </c>
      <c r="I94" s="26">
        <f>VLOOKUP(A94,'Total Data'!$O:$W, COLUMN('Total Data'!$P96)-COLUMN('Total Data'!$O96)+1, FALSE)</f>
        <v>10.589137324634439</v>
      </c>
      <c r="J94" s="26" t="str">
        <f>VLOOKUP(A94,'Total Data'!$Q:$W, COLUMN('Total Data'!$U103)-COLUMN('Total Data'!$Q103)+1, FALSE)</f>
        <v>Neo Ground Zero</v>
      </c>
      <c r="K94" s="26">
        <f>VLOOKUP(A94,'Total Data'!$Q:$W, COLUMN('Total Data'!$R103)-COLUMN('Total Data'!$Q103)+1, FALSE)</f>
        <v>7.0334120174055998</v>
      </c>
      <c r="L94" s="26" t="str">
        <f>VLOOKUP(A94,'Total Data'!$S:$W, COLUMN('Total Data'!$U110)-COLUMN('Total Data'!$S110)+1, FALSE)</f>
        <v>R-Point</v>
      </c>
      <c r="M94" s="26">
        <f>VLOOKUP(A94,'Total Data'!$S:$W, COLUMN('Total Data'!$T110)-COLUMN('Total Data'!$S110)+1, FALSE)</f>
        <v>9.1591310869914579</v>
      </c>
    </row>
    <row r="95" spans="1:13" ht="15" customHeight="1" x14ac:dyDescent="0.25">
      <c r="A95" s="29">
        <v>94</v>
      </c>
      <c r="B95" s="26" t="str">
        <f>VLOOKUP(A95,'Total Data'!$I:$W, COLUMN('Total Data'!$U97)-COLUMN('Total Data'!$I97)+1, FALSE)</f>
        <v>New Remote Outpost</v>
      </c>
      <c r="C95" s="26">
        <f>VLOOKUP(A95,'Total Data'!$I:$W, COLUMN('Total Data'!$J97)-COLUMN('Total Data'!$I97)+1, FALSE)</f>
        <v>53.560285420720817</v>
      </c>
      <c r="D95" s="26" t="str">
        <f>VLOOKUP(A95,'Total Data'!$K:$W, COLUMN('Total Data'!$U104)-COLUMN('Total Data'!$K104)+1, FALSE)</f>
        <v>Blitz X</v>
      </c>
      <c r="E95" s="26">
        <f>VLOOKUP(A95,'Total Data'!$K:$W, COLUMN('Total Data'!$L104)-COLUMN('Total Data'!$K104)+1, FALSE)</f>
        <v>54.756606039931285</v>
      </c>
      <c r="F95" s="26" t="str">
        <f>VLOOKUP(A95,'Total Data'!$M:$W, COLUMN('Total Data'!$U111)-COLUMN('Total Data'!$M111)+1, FALSE)</f>
        <v>Fortress Total</v>
      </c>
      <c r="G95" s="26">
        <f>VLOOKUP(A95,'Total Data'!$M:$W, COLUMN('Total Data'!$N111)-COLUMN('Total Data'!$M111)+1, FALSE)</f>
        <v>46.96893683478315</v>
      </c>
      <c r="H95" s="26" t="str">
        <f>VLOOKUP(A95,'Total Data'!$O:$W, COLUMN('Total Data'!$U97)-COLUMN('Total Data'!$O97)+1, FALSE)</f>
        <v>Indian Lament Total</v>
      </c>
      <c r="I95" s="26">
        <f>VLOOKUP(A95,'Total Data'!$O:$W, COLUMN('Total Data'!$P97)-COLUMN('Total Data'!$O97)+1, FALSE)</f>
        <v>10.612172393249102</v>
      </c>
      <c r="J95" s="26" t="str">
        <f>VLOOKUP(A95,'Total Data'!$Q:$W, COLUMN('Total Data'!$U104)-COLUMN('Total Data'!$Q104)+1, FALSE)</f>
        <v>Heartbreak Ridge Total</v>
      </c>
      <c r="K95" s="26">
        <f>VLOOKUP(A95,'Total Data'!$Q:$W, COLUMN('Total Data'!$R104)-COLUMN('Total Data'!$Q104)+1, FALSE)</f>
        <v>7.0560796003059707</v>
      </c>
      <c r="L95" s="26" t="str">
        <f>VLOOKUP(A95,'Total Data'!$S:$W, COLUMN('Total Data'!$U111)-COLUMN('Total Data'!$S111)+1, FALSE)</f>
        <v>Luna the Final</v>
      </c>
      <c r="M95" s="26">
        <f>VLOOKUP(A95,'Total Data'!$S:$W, COLUMN('Total Data'!$T111)-COLUMN('Total Data'!$S111)+1, FALSE)</f>
        <v>9.220917282617604</v>
      </c>
    </row>
    <row r="96" spans="1:13" ht="15" customHeight="1" x14ac:dyDescent="0.25">
      <c r="A96" s="29">
        <v>95</v>
      </c>
      <c r="B96" s="26" t="str">
        <f>VLOOKUP(A96,'Total Data'!$I:$W, COLUMN('Total Data'!$U98)-COLUMN('Total Data'!$I98)+1, FALSE)</f>
        <v>Detonation Total</v>
      </c>
      <c r="C96" s="26">
        <f>VLOOKUP(A96,'Total Data'!$I:$W, COLUMN('Total Data'!$J98)-COLUMN('Total Data'!$I98)+1, FALSE)</f>
        <v>53.240114610177784</v>
      </c>
      <c r="D96" s="26" t="str">
        <f>VLOOKUP(A96,'Total Data'!$K:$W, COLUMN('Total Data'!$U105)-COLUMN('Total Data'!$K105)+1, FALSE)</f>
        <v>Jim Raynor's Memory Jungle</v>
      </c>
      <c r="E96" s="26">
        <f>VLOOKUP(A96,'Total Data'!$K:$W, COLUMN('Total Data'!$L105)-COLUMN('Total Data'!$K105)+1, FALSE)</f>
        <v>54.594493867340908</v>
      </c>
      <c r="F96" s="26" t="str">
        <f>VLOOKUP(A96,'Total Data'!$M:$W, COLUMN('Total Data'!$U112)-COLUMN('Total Data'!$M112)+1, FALSE)</f>
        <v>New Bloody Ridge</v>
      </c>
      <c r="G96" s="26">
        <f>VLOOKUP(A96,'Total Data'!$M:$W, COLUMN('Total Data'!$N112)-COLUMN('Total Data'!$M112)+1, FALSE)</f>
        <v>46.807230694581207</v>
      </c>
      <c r="H96" s="26" t="str">
        <f>VLOOKUP(A96,'Total Data'!$O:$W, COLUMN('Total Data'!$U98)-COLUMN('Total Data'!$O98)+1, FALSE)</f>
        <v>Desert Lost Temple</v>
      </c>
      <c r="I96" s="26">
        <f>VLOOKUP(A96,'Total Data'!$O:$W, COLUMN('Total Data'!$P98)-COLUMN('Total Data'!$O98)+1, FALSE)</f>
        <v>10.62924814416246</v>
      </c>
      <c r="J96" s="26" t="str">
        <f>VLOOKUP(A96,'Total Data'!$Q:$W, COLUMN('Total Data'!$U105)-COLUMN('Total Data'!$Q105)+1, FALSE)</f>
        <v>El Nino Total</v>
      </c>
      <c r="K96" s="26">
        <f>VLOOKUP(A96,'Total Data'!$Q:$W, COLUMN('Total Data'!$R105)-COLUMN('Total Data'!$Q105)+1, FALSE)</f>
        <v>7.0693309201525869</v>
      </c>
      <c r="L96" s="26" t="str">
        <f>VLOOKUP(A96,'Total Data'!$S:$W, COLUMN('Total Data'!$U112)-COLUMN('Total Data'!$S112)+1, FALSE)</f>
        <v>God's Garden</v>
      </c>
      <c r="M96" s="26">
        <f>VLOOKUP(A96,'Total Data'!$S:$W, COLUMN('Total Data'!$T112)-COLUMN('Total Data'!$S112)+1, FALSE)</f>
        <v>9.2231486225289068</v>
      </c>
    </row>
    <row r="97" spans="1:13" ht="15" customHeight="1" x14ac:dyDescent="0.25">
      <c r="A97" s="29">
        <v>96</v>
      </c>
      <c r="B97" s="26" t="str">
        <f>VLOOKUP(A97,'Total Data'!$I:$W, COLUMN('Total Data'!$U99)-COLUMN('Total Data'!$I99)+1, FALSE)</f>
        <v>Forte Total</v>
      </c>
      <c r="C97" s="26">
        <f>VLOOKUP(A97,'Total Data'!$I:$W, COLUMN('Total Data'!$J99)-COLUMN('Total Data'!$I99)+1, FALSE)</f>
        <v>53.224118194468019</v>
      </c>
      <c r="D97" s="26" t="str">
        <f>VLOOKUP(A97,'Total Data'!$K:$W, COLUMN('Total Data'!$U106)-COLUMN('Total Data'!$K106)+1, FALSE)</f>
        <v>Sin Chupungryeong</v>
      </c>
      <c r="E97" s="26">
        <f>VLOOKUP(A97,'Total Data'!$K:$W, COLUMN('Total Data'!$L106)-COLUMN('Total Data'!$K106)+1, FALSE)</f>
        <v>54.527766523623448</v>
      </c>
      <c r="F97" s="26" t="str">
        <f>VLOOKUP(A97,'Total Data'!$M:$W, COLUMN('Total Data'!$U113)-COLUMN('Total Data'!$M113)+1, FALSE)</f>
        <v>Rivalry</v>
      </c>
      <c r="G97" s="26">
        <f>VLOOKUP(A97,'Total Data'!$M:$W, COLUMN('Total Data'!$N113)-COLUMN('Total Data'!$M113)+1, FALSE)</f>
        <v>46.745573690264209</v>
      </c>
      <c r="H97" s="26" t="str">
        <f>VLOOKUP(A97,'Total Data'!$O:$W, COLUMN('Total Data'!$U99)-COLUMN('Total Data'!$O99)+1, FALSE)</f>
        <v>Plains to Hill</v>
      </c>
      <c r="I97" s="26">
        <f>VLOOKUP(A97,'Total Data'!$O:$W, COLUMN('Total Data'!$P99)-COLUMN('Total Data'!$O99)+1, FALSE)</f>
        <v>10.670524984749097</v>
      </c>
      <c r="J97" s="26" t="str">
        <f>VLOOKUP(A97,'Total Data'!$Q:$W, COLUMN('Total Data'!$U106)-COLUMN('Total Data'!$Q106)+1, FALSE)</f>
        <v>Carthage Total</v>
      </c>
      <c r="K97" s="26">
        <f>VLOOKUP(A97,'Total Data'!$Q:$W, COLUMN('Total Data'!$R106)-COLUMN('Total Data'!$Q106)+1, FALSE)</f>
        <v>7.0846875213903386</v>
      </c>
      <c r="L97" s="26" t="str">
        <f>VLOOKUP(A97,'Total Data'!$S:$W, COLUMN('Total Data'!$U113)-COLUMN('Total Data'!$S113)+1, FALSE)</f>
        <v>Desperado</v>
      </c>
      <c r="M97" s="26">
        <f>VLOOKUP(A97,'Total Data'!$S:$W, COLUMN('Total Data'!$T113)-COLUMN('Total Data'!$S113)+1, FALSE)</f>
        <v>9.2349244198376539</v>
      </c>
    </row>
    <row r="98" spans="1:13" ht="15" customHeight="1" x14ac:dyDescent="0.25">
      <c r="A98" s="29">
        <v>97</v>
      </c>
      <c r="B98" s="26" t="str">
        <f>VLOOKUP(A98,'Total Data'!$I:$W, COLUMN('Total Data'!$U100)-COLUMN('Total Data'!$I100)+1, FALSE)</f>
        <v>Longinus Total</v>
      </c>
      <c r="C98" s="26">
        <f>VLOOKUP(A98,'Total Data'!$I:$W, COLUMN('Total Data'!$J100)-COLUMN('Total Data'!$I100)+1, FALSE)</f>
        <v>53.096465033930912</v>
      </c>
      <c r="D98" s="26" t="str">
        <f>VLOOKUP(A98,'Total Data'!$K:$W, COLUMN('Total Data'!$U107)-COLUMN('Total Data'!$K107)+1, FALSE)</f>
        <v>Neo Electric Circuit</v>
      </c>
      <c r="E98" s="26">
        <f>VLOOKUP(A98,'Total Data'!$K:$W, COLUMN('Total Data'!$L107)-COLUMN('Total Data'!$K107)+1, FALSE)</f>
        <v>54.433652954567833</v>
      </c>
      <c r="F98" s="26" t="str">
        <f>VLOOKUP(A98,'Total Data'!$M:$W, COLUMN('Total Data'!$U114)-COLUMN('Total Data'!$M114)+1, FALSE)</f>
        <v>Eye of the Storm</v>
      </c>
      <c r="G98" s="26">
        <f>VLOOKUP(A98,'Total Data'!$M:$W, COLUMN('Total Data'!$N114)-COLUMN('Total Data'!$M114)+1, FALSE)</f>
        <v>46.726221844209888</v>
      </c>
      <c r="H98" s="26" t="str">
        <f>VLOOKUP(A98,'Total Data'!$O:$W, COLUMN('Total Data'!$U100)-COLUMN('Total Data'!$O100)+1, FALSE)</f>
        <v>Ground Zero Total</v>
      </c>
      <c r="I98" s="26">
        <f>VLOOKUP(A98,'Total Data'!$O:$W, COLUMN('Total Data'!$P100)-COLUMN('Total Data'!$O100)+1, FALSE)</f>
        <v>10.821129360279569</v>
      </c>
      <c r="J98" s="26" t="str">
        <f>VLOOKUP(A98,'Total Data'!$Q:$W, COLUMN('Total Data'!$U107)-COLUMN('Total Data'!$Q107)+1, FALSE)</f>
        <v>Moon Glaive</v>
      </c>
      <c r="K98" s="26">
        <f>VLOOKUP(A98,'Total Data'!$Q:$W, COLUMN('Total Data'!$R107)-COLUMN('Total Data'!$Q107)+1, FALSE)</f>
        <v>7.0895660308919917</v>
      </c>
      <c r="L98" s="26" t="str">
        <f>VLOOKUP(A98,'Total Data'!$S:$W, COLUMN('Total Data'!$U114)-COLUMN('Total Data'!$S114)+1, FALSE)</f>
        <v>Pioneer Period Total</v>
      </c>
      <c r="M98" s="26">
        <f>VLOOKUP(A98,'Total Data'!$S:$W, COLUMN('Total Data'!$T114)-COLUMN('Total Data'!$S114)+1, FALSE)</f>
        <v>9.2468345116959032</v>
      </c>
    </row>
    <row r="99" spans="1:13" ht="15" customHeight="1" x14ac:dyDescent="0.25">
      <c r="A99" s="29">
        <v>98</v>
      </c>
      <c r="B99" s="26" t="str">
        <f>VLOOKUP(A99,'Total Data'!$I:$W, COLUMN('Total Data'!$U101)-COLUMN('Total Data'!$I101)+1, FALSE)</f>
        <v>Remote Outpost Total</v>
      </c>
      <c r="C99" s="26">
        <f>VLOOKUP(A99,'Total Data'!$I:$W, COLUMN('Total Data'!$J101)-COLUMN('Total Data'!$I101)+1, FALSE)</f>
        <v>53.09114176738521</v>
      </c>
      <c r="D99" s="26" t="str">
        <f>VLOOKUP(A99,'Total Data'!$K:$W, COLUMN('Total Data'!$U108)-COLUMN('Total Data'!$K108)+1, FALSE)</f>
        <v>Blitz Total</v>
      </c>
      <c r="E99" s="26">
        <f>VLOOKUP(A99,'Total Data'!$K:$W, COLUMN('Total Data'!$L108)-COLUMN('Total Data'!$K108)+1, FALSE)</f>
        <v>54.34550932275728</v>
      </c>
      <c r="F99" s="26" t="str">
        <f>VLOOKUP(A99,'Total Data'!$M:$W, COLUMN('Total Data'!$U115)-COLUMN('Total Data'!$M115)+1, FALSE)</f>
        <v>Luna Total</v>
      </c>
      <c r="G99" s="26">
        <f>VLOOKUP(A99,'Total Data'!$M:$W, COLUMN('Total Data'!$N115)-COLUMN('Total Data'!$M115)+1, FALSE)</f>
        <v>46.714107824713672</v>
      </c>
      <c r="H99" s="26" t="str">
        <f>VLOOKUP(A99,'Total Data'!$O:$W, COLUMN('Total Data'!$U101)-COLUMN('Total Data'!$O101)+1, FALSE)</f>
        <v>Martian Cross</v>
      </c>
      <c r="I99" s="26">
        <f>VLOOKUP(A99,'Total Data'!$O:$W, COLUMN('Total Data'!$P101)-COLUMN('Total Data'!$O101)+1, FALSE)</f>
        <v>10.886575248569267</v>
      </c>
      <c r="J99" s="26" t="str">
        <f>VLOOKUP(A99,'Total Data'!$Q:$W, COLUMN('Total Data'!$U108)-COLUMN('Total Data'!$Q108)+1, FALSE)</f>
        <v>Great Barrier Reef</v>
      </c>
      <c r="K99" s="26">
        <f>VLOOKUP(A99,'Total Data'!$Q:$W, COLUMN('Total Data'!$R108)-COLUMN('Total Data'!$Q108)+1, FALSE)</f>
        <v>7.1941208562930257</v>
      </c>
      <c r="L99" s="26" t="str">
        <f>VLOOKUP(A99,'Total Data'!$S:$W, COLUMN('Total Data'!$U115)-COLUMN('Total Data'!$S115)+1, FALSE)</f>
        <v>New Heartbreak Ridge</v>
      </c>
      <c r="M99" s="26">
        <f>VLOOKUP(A99,'Total Data'!$S:$W, COLUMN('Total Data'!$T115)-COLUMN('Total Data'!$S115)+1, FALSE)</f>
        <v>9.3044705356921131</v>
      </c>
    </row>
    <row r="100" spans="1:13" ht="15" customHeight="1" x14ac:dyDescent="0.25">
      <c r="A100" s="29">
        <v>99</v>
      </c>
      <c r="B100" s="26" t="str">
        <f>VLOOKUP(A100,'Total Data'!$I:$W, COLUMN('Total Data'!$U102)-COLUMN('Total Data'!$I102)+1, FALSE)</f>
        <v>Outsider</v>
      </c>
      <c r="C100" s="26">
        <f>VLOOKUP(A100,'Total Data'!$I:$W, COLUMN('Total Data'!$J102)-COLUMN('Total Data'!$I102)+1, FALSE)</f>
        <v>53.029233571644653</v>
      </c>
      <c r="D100" s="26" t="str">
        <f>VLOOKUP(A100,'Total Data'!$K:$W, COLUMN('Total Data'!$U109)-COLUMN('Total Data'!$K109)+1, FALSE)</f>
        <v>Fantasy II</v>
      </c>
      <c r="E100" s="26">
        <f>VLOOKUP(A100,'Total Data'!$K:$W, COLUMN('Total Data'!$L109)-COLUMN('Total Data'!$K109)+1, FALSE)</f>
        <v>54.267659698092309</v>
      </c>
      <c r="F100" s="26" t="str">
        <f>VLOOKUP(A100,'Total Data'!$M:$W, COLUMN('Total Data'!$U116)-COLUMN('Total Data'!$M116)+1, FALSE)</f>
        <v>Gaema Gowon</v>
      </c>
      <c r="G100" s="26">
        <f>VLOOKUP(A100,'Total Data'!$M:$W, COLUMN('Total Data'!$N116)-COLUMN('Total Data'!$M116)+1, FALSE)</f>
        <v>46.661274538869179</v>
      </c>
      <c r="H100" s="26" t="str">
        <f>VLOOKUP(A100,'Total Data'!$O:$W, COLUMN('Total Data'!$U102)-COLUMN('Total Data'!$O102)+1, FALSE)</f>
        <v>Monty Hall</v>
      </c>
      <c r="I100" s="26">
        <f>VLOOKUP(A100,'Total Data'!$O:$W, COLUMN('Total Data'!$P102)-COLUMN('Total Data'!$O102)+1, FALSE)</f>
        <v>10.888712233055907</v>
      </c>
      <c r="J100" s="26" t="str">
        <f>VLOOKUP(A100,'Total Data'!$Q:$W, COLUMN('Total Data'!$U109)-COLUMN('Total Data'!$Q109)+1, FALSE)</f>
        <v>Sniper Ridge</v>
      </c>
      <c r="K100" s="26">
        <f>VLOOKUP(A100,'Total Data'!$Q:$W, COLUMN('Total Data'!$R109)-COLUMN('Total Data'!$Q109)+1, FALSE)</f>
        <v>7.3905813229593251</v>
      </c>
      <c r="L100" s="26" t="str">
        <f>VLOOKUP(A100,'Total Data'!$S:$W, COLUMN('Total Data'!$U116)-COLUMN('Total Data'!$S116)+1, FALSE)</f>
        <v>Great Barrier Reef</v>
      </c>
      <c r="M100" s="26">
        <f>VLOOKUP(A100,'Total Data'!$S:$W, COLUMN('Total Data'!$T116)-COLUMN('Total Data'!$S116)+1, FALSE)</f>
        <v>9.3284969312608421</v>
      </c>
    </row>
    <row r="101" spans="1:13" ht="15" customHeight="1" x14ac:dyDescent="0.25">
      <c r="A101" s="29">
        <v>100</v>
      </c>
      <c r="B101" s="26" t="str">
        <f>VLOOKUP(A101,'Total Data'!$I:$W, COLUMN('Total Data'!$U103)-COLUMN('Total Data'!$I103)+1, FALSE)</f>
        <v>Longinus II</v>
      </c>
      <c r="C101" s="26">
        <f>VLOOKUP(A101,'Total Data'!$I:$W, COLUMN('Total Data'!$J103)-COLUMN('Total Data'!$I103)+1, FALSE)</f>
        <v>53.015810668334368</v>
      </c>
      <c r="D101" s="26" t="str">
        <f>VLOOKUP(A101,'Total Data'!$K:$W, COLUMN('Total Data'!$U110)-COLUMN('Total Data'!$K110)+1, FALSE)</f>
        <v>Luna Total</v>
      </c>
      <c r="E101" s="26">
        <f>VLOOKUP(A101,'Total Data'!$K:$W, COLUMN('Total Data'!$L110)-COLUMN('Total Data'!$K110)+1, FALSE)</f>
        <v>54.104052020593457</v>
      </c>
      <c r="F101" s="26" t="str">
        <f>VLOOKUP(A101,'Total Data'!$M:$W, COLUMN('Total Data'!$U117)-COLUMN('Total Data'!$M117)+1, FALSE)</f>
        <v>Incubus Total</v>
      </c>
      <c r="G101" s="26">
        <f>VLOOKUP(A101,'Total Data'!$M:$W, COLUMN('Total Data'!$N117)-COLUMN('Total Data'!$M117)+1, FALSE)</f>
        <v>46.614494994167245</v>
      </c>
      <c r="H101" s="26" t="str">
        <f>VLOOKUP(A101,'Total Data'!$O:$W, COLUMN('Total Data'!$U103)-COLUMN('Total Data'!$O103)+1, FALSE)</f>
        <v>Into the Darkness</v>
      </c>
      <c r="I101" s="26">
        <f>VLOOKUP(A101,'Total Data'!$O:$W, COLUMN('Total Data'!$P103)-COLUMN('Total Data'!$O103)+1, FALSE)</f>
        <v>10.952971451653319</v>
      </c>
      <c r="J101" s="26" t="str">
        <f>VLOOKUP(A101,'Total Data'!$Q:$W, COLUMN('Total Data'!$U110)-COLUMN('Total Data'!$Q110)+1, FALSE)</f>
        <v>Neo Requiem</v>
      </c>
      <c r="K101" s="26">
        <f>VLOOKUP(A101,'Total Data'!$Q:$W, COLUMN('Total Data'!$R110)-COLUMN('Total Data'!$Q110)+1, FALSE)</f>
        <v>7.4196979742191314</v>
      </c>
      <c r="L101" s="26" t="str">
        <f>VLOOKUP(A101,'Total Data'!$S:$W, COLUMN('Total Data'!$U117)-COLUMN('Total Data'!$S117)+1, FALSE)</f>
        <v>Neo Hall of Valhalla</v>
      </c>
      <c r="M101" s="26">
        <f>VLOOKUP(A101,'Total Data'!$S:$W, COLUMN('Total Data'!$T117)-COLUMN('Total Data'!$S117)+1, FALSE)</f>
        <v>9.3535452428572441</v>
      </c>
    </row>
    <row r="102" spans="1:13" ht="15" customHeight="1" x14ac:dyDescent="0.25">
      <c r="A102" s="29">
        <v>101</v>
      </c>
      <c r="B102" s="26" t="str">
        <f>VLOOKUP(A102,'Total Data'!$I:$W, COLUMN('Total Data'!$U104)-COLUMN('Total Data'!$I104)+1, FALSE)</f>
        <v>Jim Raynor's Memory Total</v>
      </c>
      <c r="C102" s="26">
        <f>VLOOKUP(A102,'Total Data'!$I:$W, COLUMN('Total Data'!$J104)-COLUMN('Total Data'!$I104)+1, FALSE)</f>
        <v>53.005055389495809</v>
      </c>
      <c r="D102" s="26" t="str">
        <f>VLOOKUP(A102,'Total Data'!$K:$W, COLUMN('Total Data'!$U111)-COLUMN('Total Data'!$K111)+1, FALSE)</f>
        <v>Byzantium Total</v>
      </c>
      <c r="E102" s="26">
        <f>VLOOKUP(A102,'Total Data'!$K:$W, COLUMN('Total Data'!$L111)-COLUMN('Total Data'!$K111)+1, FALSE)</f>
        <v>54.073332439814749</v>
      </c>
      <c r="F102" s="26" t="str">
        <f>VLOOKUP(A102,'Total Data'!$M:$W, COLUMN('Total Data'!$U118)-COLUMN('Total Data'!$M118)+1, FALSE)</f>
        <v>Rush Hour</v>
      </c>
      <c r="G102" s="26">
        <f>VLOOKUP(A102,'Total Data'!$M:$W, COLUMN('Total Data'!$N118)-COLUMN('Total Data'!$M118)+1, FALSE)</f>
        <v>46.522321239127479</v>
      </c>
      <c r="H102" s="26" t="str">
        <f>VLOOKUP(A102,'Total Data'!$O:$W, COLUMN('Total Data'!$U104)-COLUMN('Total Data'!$O104)+1, FALSE)</f>
        <v>Bloody Ridge</v>
      </c>
      <c r="I102" s="26">
        <f>VLOOKUP(A102,'Total Data'!$O:$W, COLUMN('Total Data'!$P104)-COLUMN('Total Data'!$O104)+1, FALSE)</f>
        <v>11.010480905704712</v>
      </c>
      <c r="J102" s="26" t="str">
        <f>VLOOKUP(A102,'Total Data'!$Q:$W, COLUMN('Total Data'!$U111)-COLUMN('Total Data'!$Q111)+1, FALSE)</f>
        <v>Python</v>
      </c>
      <c r="K102" s="26">
        <f>VLOOKUP(A102,'Total Data'!$Q:$W, COLUMN('Total Data'!$R111)-COLUMN('Total Data'!$Q111)+1, FALSE)</f>
        <v>7.4490269989663247</v>
      </c>
      <c r="L102" s="26" t="str">
        <f>VLOOKUP(A102,'Total Data'!$S:$W, COLUMN('Total Data'!$U118)-COLUMN('Total Data'!$S118)+1, FALSE)</f>
        <v>Neo Ground Zero</v>
      </c>
      <c r="M102" s="26">
        <f>VLOOKUP(A102,'Total Data'!$S:$W, COLUMN('Total Data'!$T118)-COLUMN('Total Data'!$S118)+1, FALSE)</f>
        <v>9.3893230606906606</v>
      </c>
    </row>
    <row r="103" spans="1:13" ht="15" customHeight="1" x14ac:dyDescent="0.25">
      <c r="A103" s="29">
        <v>102</v>
      </c>
      <c r="B103" s="26" t="str">
        <f>VLOOKUP(A103,'Total Data'!$I:$W, COLUMN('Total Data'!$U105)-COLUMN('Total Data'!$I105)+1, FALSE)</f>
        <v>Colosseum Total</v>
      </c>
      <c r="C103" s="26">
        <f>VLOOKUP(A103,'Total Data'!$I:$W, COLUMN('Total Data'!$J105)-COLUMN('Total Data'!$I105)+1, FALSE)</f>
        <v>52.995969375719895</v>
      </c>
      <c r="D103" s="26" t="str">
        <f>VLOOKUP(A103,'Total Data'!$K:$W, COLUMN('Total Data'!$U112)-COLUMN('Total Data'!$K112)+1, FALSE)</f>
        <v>Jim Raynor's Memory Total</v>
      </c>
      <c r="E103" s="26">
        <f>VLOOKUP(A103,'Total Data'!$K:$W, COLUMN('Total Data'!$L112)-COLUMN('Total Data'!$K112)+1, FALSE)</f>
        <v>54.031313406240287</v>
      </c>
      <c r="F103" s="26" t="str">
        <f>VLOOKUP(A103,'Total Data'!$M:$W, COLUMN('Total Data'!$U119)-COLUMN('Total Data'!$M119)+1, FALSE)</f>
        <v>Blade Storm</v>
      </c>
      <c r="G103" s="26">
        <f>VLOOKUP(A103,'Total Data'!$M:$W, COLUMN('Total Data'!$N119)-COLUMN('Total Data'!$M119)+1, FALSE)</f>
        <v>46.485007384738864</v>
      </c>
      <c r="H103" s="26" t="str">
        <f>VLOOKUP(A103,'Total Data'!$O:$W, COLUMN('Total Data'!$U105)-COLUMN('Total Data'!$O105)+1, FALSE)</f>
        <v>Great Barrier Reef</v>
      </c>
      <c r="I103" s="26">
        <f>VLOOKUP(A103,'Total Data'!$O:$W, COLUMN('Total Data'!$P105)-COLUMN('Total Data'!$O105)+1, FALSE)</f>
        <v>11.05831520160895</v>
      </c>
      <c r="J103" s="26" t="str">
        <f>VLOOKUP(A103,'Total Data'!$Q:$W, COLUMN('Total Data'!$U112)-COLUMN('Total Data'!$Q112)+1, FALSE)</f>
        <v>R-Point</v>
      </c>
      <c r="K103" s="26">
        <f>VLOOKUP(A103,'Total Data'!$Q:$W, COLUMN('Total Data'!$R112)-COLUMN('Total Data'!$Q112)+1, FALSE)</f>
        <v>7.5812843511540544</v>
      </c>
      <c r="L103" s="26" t="str">
        <f>VLOOKUP(A103,'Total Data'!$S:$W, COLUMN('Total Data'!$U119)-COLUMN('Total Data'!$S119)+1, FALSE)</f>
        <v>Monte Cristo</v>
      </c>
      <c r="M103" s="26">
        <f>VLOOKUP(A103,'Total Data'!$S:$W, COLUMN('Total Data'!$T119)-COLUMN('Total Data'!$S119)+1, FALSE)</f>
        <v>9.391401105702391</v>
      </c>
    </row>
    <row r="104" spans="1:13" ht="15" customHeight="1" x14ac:dyDescent="0.25">
      <c r="A104" s="29">
        <v>103</v>
      </c>
      <c r="B104" s="26" t="str">
        <f>VLOOKUP(A104,'Total Data'!$I:$W, COLUMN('Total Data'!$U106)-COLUMN('Total Data'!$I106)+1, FALSE)</f>
        <v>God's Garden</v>
      </c>
      <c r="C104" s="26">
        <f>VLOOKUP(A104,'Total Data'!$I:$W, COLUMN('Total Data'!$J106)-COLUMN('Total Data'!$I106)+1, FALSE)</f>
        <v>52.915214932175616</v>
      </c>
      <c r="D104" s="26" t="str">
        <f>VLOOKUP(A104,'Total Data'!$K:$W, COLUMN('Total Data'!$U113)-COLUMN('Total Data'!$K113)+1, FALSE)</f>
        <v>Neo Guillotine</v>
      </c>
      <c r="E104" s="26">
        <f>VLOOKUP(A104,'Total Data'!$K:$W, COLUMN('Total Data'!$L113)-COLUMN('Total Data'!$K113)+1, FALSE)</f>
        <v>53.897733459021552</v>
      </c>
      <c r="F104" s="26" t="str">
        <f>VLOOKUP(A104,'Total Data'!$M:$W, COLUMN('Total Data'!$U120)-COLUMN('Total Data'!$M120)+1, FALSE)</f>
        <v>Neo Legacy of Char</v>
      </c>
      <c r="G104" s="26">
        <f>VLOOKUP(A104,'Total Data'!$M:$W, COLUMN('Total Data'!$N120)-COLUMN('Total Data'!$M120)+1, FALSE)</f>
        <v>46.453114542929313</v>
      </c>
      <c r="H104" s="26" t="str">
        <f>VLOOKUP(A104,'Total Data'!$O:$W, COLUMN('Total Data'!$U106)-COLUMN('Total Data'!$O106)+1, FALSE)</f>
        <v>Namja Iyagi</v>
      </c>
      <c r="I104" s="26">
        <f>VLOOKUP(A104,'Total Data'!$O:$W, COLUMN('Total Data'!$P106)-COLUMN('Total Data'!$O106)+1, FALSE)</f>
        <v>11.062813475544084</v>
      </c>
      <c r="J104" s="26" t="str">
        <f>VLOOKUP(A104,'Total Data'!$Q:$W, COLUMN('Total Data'!$U113)-COLUMN('Total Data'!$Q113)+1, FALSE)</f>
        <v>Sniper Ridge Total</v>
      </c>
      <c r="K104" s="26">
        <f>VLOOKUP(A104,'Total Data'!$Q:$W, COLUMN('Total Data'!$R113)-COLUMN('Total Data'!$Q113)+1, FALSE)</f>
        <v>7.5976114953454719</v>
      </c>
      <c r="L104" s="26" t="str">
        <f>VLOOKUP(A104,'Total Data'!$S:$W, COLUMN('Total Data'!$U120)-COLUMN('Total Data'!$S120)+1, FALSE)</f>
        <v>815 Total</v>
      </c>
      <c r="M104" s="26">
        <f>VLOOKUP(A104,'Total Data'!$S:$W, COLUMN('Total Data'!$T120)-COLUMN('Total Data'!$S120)+1, FALSE)</f>
        <v>9.4310702074019499</v>
      </c>
    </row>
    <row r="105" spans="1:13" ht="15" customHeight="1" x14ac:dyDescent="0.25">
      <c r="A105" s="29">
        <v>104</v>
      </c>
      <c r="B105" s="26" t="str">
        <f>VLOOKUP(A105,'Total Data'!$I:$W, COLUMN('Total Data'!$U107)-COLUMN('Total Data'!$I107)+1, FALSE)</f>
        <v>Incubus Total</v>
      </c>
      <c r="C105" s="26">
        <f>VLOOKUP(A105,'Total Data'!$I:$W, COLUMN('Total Data'!$J107)-COLUMN('Total Data'!$I107)+1, FALSE)</f>
        <v>52.910604280736706</v>
      </c>
      <c r="D105" s="26" t="str">
        <f>VLOOKUP(A105,'Total Data'!$K:$W, COLUMN('Total Data'!$U114)-COLUMN('Total Data'!$K114)+1, FALSE)</f>
        <v>Pioneer Period Total</v>
      </c>
      <c r="E105" s="26">
        <f>VLOOKUP(A105,'Total Data'!$K:$W, COLUMN('Total Data'!$L114)-COLUMN('Total Data'!$K114)+1, FALSE)</f>
        <v>53.891288354404594</v>
      </c>
      <c r="F105" s="26" t="str">
        <f>VLOOKUP(A105,'Total Data'!$M:$W, COLUMN('Total Data'!$U121)-COLUMN('Total Data'!$M121)+1, FALSE)</f>
        <v>Incubus</v>
      </c>
      <c r="G105" s="26">
        <f>VLOOKUP(A105,'Total Data'!$M:$W, COLUMN('Total Data'!$N121)-COLUMN('Total Data'!$M121)+1, FALSE)</f>
        <v>46.446982515285754</v>
      </c>
      <c r="H105" s="26" t="str">
        <f>VLOOKUP(A105,'Total Data'!$O:$W, COLUMN('Total Data'!$U107)-COLUMN('Total Data'!$O107)+1, FALSE)</f>
        <v>Bifrost III</v>
      </c>
      <c r="I105" s="26">
        <f>VLOOKUP(A105,'Total Data'!$O:$W, COLUMN('Total Data'!$P107)-COLUMN('Total Data'!$O107)+1, FALSE)</f>
        <v>11.08450816903979</v>
      </c>
      <c r="J105" s="26" t="str">
        <f>VLOOKUP(A105,'Total Data'!$Q:$W, COLUMN('Total Data'!$U114)-COLUMN('Total Data'!$Q114)+1, FALSE)</f>
        <v>Lost Temple</v>
      </c>
      <c r="K105" s="26">
        <f>VLOOKUP(A105,'Total Data'!$Q:$W, COLUMN('Total Data'!$R114)-COLUMN('Total Data'!$Q114)+1, FALSE)</f>
        <v>7.6769222377852016</v>
      </c>
      <c r="L105" s="26" t="str">
        <f>VLOOKUP(A105,'Total Data'!$S:$W, COLUMN('Total Data'!$U121)-COLUMN('Total Data'!$S121)+1, FALSE)</f>
        <v>Neo Requiem</v>
      </c>
      <c r="M105" s="26">
        <f>VLOOKUP(A105,'Total Data'!$S:$W, COLUMN('Total Data'!$T121)-COLUMN('Total Data'!$S121)+1, FALSE)</f>
        <v>9.4541751087693129</v>
      </c>
    </row>
    <row r="106" spans="1:13" ht="15" customHeight="1" x14ac:dyDescent="0.25">
      <c r="A106" s="29">
        <v>105</v>
      </c>
      <c r="B106" s="26" t="str">
        <f>VLOOKUP(A106,'Total Data'!$I:$W, COLUMN('Total Data'!$U108)-COLUMN('Total Data'!$I108)+1, FALSE)</f>
        <v>Pathfinder</v>
      </c>
      <c r="C106" s="26">
        <f>VLOOKUP(A106,'Total Data'!$I:$W, COLUMN('Total Data'!$J108)-COLUMN('Total Data'!$I108)+1, FALSE)</f>
        <v>52.790043774860166</v>
      </c>
      <c r="D106" s="26" t="str">
        <f>VLOOKUP(A106,'Total Data'!$K:$W, COLUMN('Total Data'!$U115)-COLUMN('Total Data'!$K115)+1, FALSE)</f>
        <v>Blitz</v>
      </c>
      <c r="E106" s="26">
        <f>VLOOKUP(A106,'Total Data'!$K:$W, COLUMN('Total Data'!$L115)-COLUMN('Total Data'!$K115)+1, FALSE)</f>
        <v>53.562941105626095</v>
      </c>
      <c r="F106" s="26" t="str">
        <f>VLOOKUP(A106,'Total Data'!$M:$W, COLUMN('Total Data'!$U122)-COLUMN('Total Data'!$M122)+1, FALSE)</f>
        <v>Athena Total</v>
      </c>
      <c r="G106" s="26">
        <f>VLOOKUP(A106,'Total Data'!$M:$W, COLUMN('Total Data'!$N122)-COLUMN('Total Data'!$M122)+1, FALSE)</f>
        <v>46.342881998739685</v>
      </c>
      <c r="H106" s="26" t="str">
        <f>VLOOKUP(A106,'Total Data'!$O:$W, COLUMN('Total Data'!$U108)-COLUMN('Total Data'!$O108)+1, FALSE)</f>
        <v>Return of the King</v>
      </c>
      <c r="I106" s="26">
        <f>VLOOKUP(A106,'Total Data'!$O:$W, COLUMN('Total Data'!$P108)-COLUMN('Total Data'!$O108)+1, FALSE)</f>
        <v>11.084905823953029</v>
      </c>
      <c r="J106" s="26" t="str">
        <f>VLOOKUP(A106,'Total Data'!$Q:$W, COLUMN('Total Data'!$U115)-COLUMN('Total Data'!$Q115)+1, FALSE)</f>
        <v>WCG Neo Hall of Valhalla</v>
      </c>
      <c r="K106" s="26">
        <f>VLOOKUP(A106,'Total Data'!$Q:$W, COLUMN('Total Data'!$R115)-COLUMN('Total Data'!$Q115)+1, FALSE)</f>
        <v>7.7715481643737183</v>
      </c>
      <c r="L106" s="26" t="str">
        <f>VLOOKUP(A106,'Total Data'!$S:$W, COLUMN('Total Data'!$U122)-COLUMN('Total Data'!$S122)+1, FALSE)</f>
        <v>Enter the Dragon Total</v>
      </c>
      <c r="M106" s="26">
        <f>VLOOKUP(A106,'Total Data'!$S:$W, COLUMN('Total Data'!$T122)-COLUMN('Total Data'!$S122)+1, FALSE)</f>
        <v>9.4572142461375481</v>
      </c>
    </row>
    <row r="107" spans="1:13" ht="15" customHeight="1" x14ac:dyDescent="0.25">
      <c r="A107" s="29">
        <v>106</v>
      </c>
      <c r="B107" s="26" t="str">
        <f>VLOOKUP(A107,'Total Data'!$I:$W, COLUMN('Total Data'!$U109)-COLUMN('Total Data'!$I109)+1, FALSE)</f>
        <v>Rivalry</v>
      </c>
      <c r="C107" s="26">
        <f>VLOOKUP(A107,'Total Data'!$I:$W, COLUMN('Total Data'!$J109)-COLUMN('Total Data'!$I109)+1, FALSE)</f>
        <v>52.596001438450067</v>
      </c>
      <c r="D107" s="26" t="str">
        <f>VLOOKUP(A107,'Total Data'!$K:$W, COLUMN('Total Data'!$U116)-COLUMN('Total Data'!$K116)+1, FALSE)</f>
        <v>Blade Storm</v>
      </c>
      <c r="E107" s="26">
        <f>VLOOKUP(A107,'Total Data'!$K:$W, COLUMN('Total Data'!$L116)-COLUMN('Total Data'!$K116)+1, FALSE)</f>
        <v>53.469003684651817</v>
      </c>
      <c r="F107" s="26" t="str">
        <f>VLOOKUP(A107,'Total Data'!$M:$W, COLUMN('Total Data'!$U123)-COLUMN('Total Data'!$M123)+1, FALSE)</f>
        <v>Enter the Dragon Total</v>
      </c>
      <c r="G107" s="26">
        <f>VLOOKUP(A107,'Total Data'!$M:$W, COLUMN('Total Data'!$N123)-COLUMN('Total Data'!$M123)+1, FALSE)</f>
        <v>46.201310303643766</v>
      </c>
      <c r="H107" s="26" t="str">
        <f>VLOOKUP(A107,'Total Data'!$O:$W, COLUMN('Total Data'!$U109)-COLUMN('Total Data'!$O109)+1, FALSE)</f>
        <v>Byzantium Total</v>
      </c>
      <c r="I107" s="26">
        <f>VLOOKUP(A107,'Total Data'!$O:$W, COLUMN('Total Data'!$P109)-COLUMN('Total Data'!$O109)+1, FALSE)</f>
        <v>11.087103214166266</v>
      </c>
      <c r="J107" s="26" t="str">
        <f>VLOOKUP(A107,'Total Data'!$Q:$W, COLUMN('Total Data'!$U116)-COLUMN('Total Data'!$Q116)+1, FALSE)</f>
        <v>Neo Silent Vortex</v>
      </c>
      <c r="K107" s="26">
        <f>VLOOKUP(A107,'Total Data'!$Q:$W, COLUMN('Total Data'!$R116)-COLUMN('Total Data'!$Q116)+1, FALSE)</f>
        <v>7.8000490854682729</v>
      </c>
      <c r="L107" s="26" t="str">
        <f>VLOOKUP(A107,'Total Data'!$S:$W, COLUMN('Total Data'!$U123)-COLUMN('Total Data'!$S123)+1, FALSE)</f>
        <v>Blitz X</v>
      </c>
      <c r="M107" s="26">
        <f>VLOOKUP(A107,'Total Data'!$S:$W, COLUMN('Total Data'!$T123)-COLUMN('Total Data'!$S123)+1, FALSE)</f>
        <v>9.5246436258035949</v>
      </c>
    </row>
    <row r="108" spans="1:13" ht="15" customHeight="1" x14ac:dyDescent="0.25">
      <c r="A108" s="29">
        <v>107</v>
      </c>
      <c r="B108" s="26" t="str">
        <f>VLOOKUP(A108,'Total Data'!$I:$W, COLUMN('Total Data'!$U110)-COLUMN('Total Data'!$I110)+1, FALSE)</f>
        <v>Pioneer Period Total</v>
      </c>
      <c r="C108" s="26">
        <f>VLOOKUP(A108,'Total Data'!$I:$W, COLUMN('Total Data'!$J110)-COLUMN('Total Data'!$I110)+1, FALSE)</f>
        <v>52.531021943001186</v>
      </c>
      <c r="D108" s="26" t="str">
        <f>VLOOKUP(A108,'Total Data'!$K:$W, COLUMN('Total Data'!$U117)-COLUMN('Total Data'!$K117)+1, FALSE)</f>
        <v>Dante's Peak SE</v>
      </c>
      <c r="E108" s="26">
        <f>VLOOKUP(A108,'Total Data'!$K:$W, COLUMN('Total Data'!$L117)-COLUMN('Total Data'!$K117)+1, FALSE)</f>
        <v>53.376599087405538</v>
      </c>
      <c r="F108" s="26" t="str">
        <f>VLOOKUP(A108,'Total Data'!$M:$W, COLUMN('Total Data'!$U124)-COLUMN('Total Data'!$M124)+1, FALSE)</f>
        <v>Forte</v>
      </c>
      <c r="G108" s="26">
        <f>VLOOKUP(A108,'Total Data'!$M:$W, COLUMN('Total Data'!$N124)-COLUMN('Total Data'!$M124)+1, FALSE)</f>
        <v>46.174428487243432</v>
      </c>
      <c r="H108" s="26" t="str">
        <f>VLOOKUP(A108,'Total Data'!$O:$W, COLUMN('Total Data'!$U110)-COLUMN('Total Data'!$O110)+1, FALSE)</f>
        <v>Neo Requiem</v>
      </c>
      <c r="I108" s="26">
        <f>VLOOKUP(A108,'Total Data'!$O:$W, COLUMN('Total Data'!$P110)-COLUMN('Total Data'!$O110)+1, FALSE)</f>
        <v>11.122541793399341</v>
      </c>
      <c r="J108" s="26" t="str">
        <f>VLOOKUP(A108,'Total Data'!$Q:$W, COLUMN('Total Data'!$U117)-COLUMN('Total Data'!$Q117)+1, FALSE)</f>
        <v>Sin Pioneer Period</v>
      </c>
      <c r="K108" s="26">
        <f>VLOOKUP(A108,'Total Data'!$Q:$W, COLUMN('Total Data'!$R117)-COLUMN('Total Data'!$Q117)+1, FALSE)</f>
        <v>7.8403729676181406</v>
      </c>
      <c r="L108" s="26" t="str">
        <f>VLOOKUP(A108,'Total Data'!$S:$W, COLUMN('Total Data'!$U124)-COLUMN('Total Data'!$S124)+1, FALSE)</f>
        <v>Martian Cross</v>
      </c>
      <c r="M108" s="26">
        <f>VLOOKUP(A108,'Total Data'!$S:$W, COLUMN('Total Data'!$T124)-COLUMN('Total Data'!$S124)+1, FALSE)</f>
        <v>9.6340216730999604</v>
      </c>
    </row>
    <row r="109" spans="1:13" ht="15" customHeight="1" x14ac:dyDescent="0.25">
      <c r="A109" s="29">
        <v>108</v>
      </c>
      <c r="B109" s="26" t="str">
        <f>VLOOKUP(A109,'Total Data'!$I:$W, COLUMN('Total Data'!$U111)-COLUMN('Total Data'!$I111)+1, FALSE)</f>
        <v>WCG Lost Temple</v>
      </c>
      <c r="C109" s="26">
        <f>VLOOKUP(A109,'Total Data'!$I:$W, COLUMN('Total Data'!$J111)-COLUMN('Total Data'!$I111)+1, FALSE)</f>
        <v>52.289386527436399</v>
      </c>
      <c r="D109" s="26" t="str">
        <f>VLOOKUP(A109,'Total Data'!$K:$W, COLUMN('Total Data'!$U118)-COLUMN('Total Data'!$K118)+1, FALSE)</f>
        <v>Sniper Ridge</v>
      </c>
      <c r="E109" s="26">
        <f>VLOOKUP(A109,'Total Data'!$K:$W, COLUMN('Total Data'!$L118)-COLUMN('Total Data'!$K118)+1, FALSE)</f>
        <v>53.201240118444524</v>
      </c>
      <c r="F109" s="26" t="str">
        <f>VLOOKUP(A109,'Total Data'!$M:$W, COLUMN('Total Data'!$U125)-COLUMN('Total Data'!$M125)+1, FALSE)</f>
        <v>Nemesis</v>
      </c>
      <c r="G109" s="26">
        <f>VLOOKUP(A109,'Total Data'!$M:$W, COLUMN('Total Data'!$N125)-COLUMN('Total Data'!$M125)+1, FALSE)</f>
        <v>46.121201239771409</v>
      </c>
      <c r="H109" s="26" t="str">
        <f>VLOOKUP(A109,'Total Data'!$O:$W, COLUMN('Total Data'!$U111)-COLUMN('Total Data'!$O111)+1, FALSE)</f>
        <v>Detonation</v>
      </c>
      <c r="I109" s="26">
        <f>VLOOKUP(A109,'Total Data'!$O:$W, COLUMN('Total Data'!$P111)-COLUMN('Total Data'!$O111)+1, FALSE)</f>
        <v>11.129741218468654</v>
      </c>
      <c r="J109" s="26" t="str">
        <f>VLOOKUP(A109,'Total Data'!$Q:$W, COLUMN('Total Data'!$U118)-COLUMN('Total Data'!$Q118)+1, FALSE)</f>
        <v>Fantasy Total</v>
      </c>
      <c r="K109" s="26">
        <f>VLOOKUP(A109,'Total Data'!$Q:$W, COLUMN('Total Data'!$R118)-COLUMN('Total Data'!$Q118)+1, FALSE)</f>
        <v>7.8962947645859964</v>
      </c>
      <c r="L109" s="26" t="str">
        <f>VLOOKUP(A109,'Total Data'!$S:$W, COLUMN('Total Data'!$U125)-COLUMN('Total Data'!$S125)+1, FALSE)</f>
        <v>Blade Storm</v>
      </c>
      <c r="M109" s="26">
        <f>VLOOKUP(A109,'Total Data'!$S:$W, COLUMN('Total Data'!$T125)-COLUMN('Total Data'!$S125)+1, FALSE)</f>
        <v>9.6714529677866139</v>
      </c>
    </row>
    <row r="110" spans="1:13" ht="15" customHeight="1" x14ac:dyDescent="0.25">
      <c r="A110" s="29">
        <v>109</v>
      </c>
      <c r="B110" s="26" t="str">
        <f>VLOOKUP(A110,'Total Data'!$I:$W, COLUMN('Total Data'!$U112)-COLUMN('Total Data'!$I112)+1, FALSE)</f>
        <v>Desert Lost Temple</v>
      </c>
      <c r="C110" s="26">
        <f>VLOOKUP(A110,'Total Data'!$I:$W, COLUMN('Total Data'!$J112)-COLUMN('Total Data'!$I112)+1, FALSE)</f>
        <v>52.278103372122558</v>
      </c>
      <c r="D110" s="26" t="str">
        <f>VLOOKUP(A110,'Total Data'!$K:$W, COLUMN('Total Data'!$U119)-COLUMN('Total Data'!$K119)+1, FALSE)</f>
        <v>Blue Storm</v>
      </c>
      <c r="E110" s="26">
        <f>VLOOKUP(A110,'Total Data'!$K:$W, COLUMN('Total Data'!$L119)-COLUMN('Total Data'!$K119)+1, FALSE)</f>
        <v>53.168753398938094</v>
      </c>
      <c r="F110" s="26" t="str">
        <f>VLOOKUP(A110,'Total Data'!$M:$W, COLUMN('Total Data'!$U126)-COLUMN('Total Data'!$M126)+1, FALSE)</f>
        <v>Pathfinder</v>
      </c>
      <c r="G110" s="26">
        <f>VLOOKUP(A110,'Total Data'!$M:$W, COLUMN('Total Data'!$N126)-COLUMN('Total Data'!$M126)+1, FALSE)</f>
        <v>45.926877762446537</v>
      </c>
      <c r="H110" s="26" t="str">
        <f>VLOOKUP(A110,'Total Data'!$O:$W, COLUMN('Total Data'!$U112)-COLUMN('Total Data'!$O112)+1, FALSE)</f>
        <v>New Remote Outpost</v>
      </c>
      <c r="I110" s="26">
        <f>VLOOKUP(A110,'Total Data'!$O:$W, COLUMN('Total Data'!$P112)-COLUMN('Total Data'!$O112)+1, FALSE)</f>
        <v>11.2122666083146</v>
      </c>
      <c r="J110" s="26" t="str">
        <f>VLOOKUP(A110,'Total Data'!$Q:$W, COLUMN('Total Data'!$U119)-COLUMN('Total Data'!$Q119)+1, FALSE)</f>
        <v>Nostalgia</v>
      </c>
      <c r="K110" s="26">
        <f>VLOOKUP(A110,'Total Data'!$Q:$W, COLUMN('Total Data'!$R119)-COLUMN('Total Data'!$Q119)+1, FALSE)</f>
        <v>7.9590397265619037</v>
      </c>
      <c r="L110" s="26" t="str">
        <f>VLOOKUP(A110,'Total Data'!$S:$W, COLUMN('Total Data'!$U126)-COLUMN('Total Data'!$S126)+1, FALSE)</f>
        <v>Ground Zero Total</v>
      </c>
      <c r="M110" s="26">
        <f>VLOOKUP(A110,'Total Data'!$S:$W, COLUMN('Total Data'!$T126)-COLUMN('Total Data'!$S126)+1, FALSE)</f>
        <v>9.7124443855656892</v>
      </c>
    </row>
    <row r="111" spans="1:13" ht="15" customHeight="1" x14ac:dyDescent="0.25">
      <c r="A111" s="29">
        <v>110</v>
      </c>
      <c r="B111" s="26" t="str">
        <f>VLOOKUP(A111,'Total Data'!$I:$W, COLUMN('Total Data'!$U113)-COLUMN('Total Data'!$I113)+1, FALSE)</f>
        <v>Plains to Hill Total</v>
      </c>
      <c r="C111" s="26">
        <f>VLOOKUP(A111,'Total Data'!$I:$W, COLUMN('Total Data'!$J113)-COLUMN('Total Data'!$I113)+1, FALSE)</f>
        <v>52.122602724989953</v>
      </c>
      <c r="D111" s="26" t="str">
        <f>VLOOKUP(A111,'Total Data'!$K:$W, COLUMN('Total Data'!$U120)-COLUMN('Total Data'!$K120)+1, FALSE)</f>
        <v>Plains to Hill</v>
      </c>
      <c r="E111" s="26">
        <f>VLOOKUP(A111,'Total Data'!$K:$W, COLUMN('Total Data'!$L120)-COLUMN('Total Data'!$K120)+1, FALSE)</f>
        <v>53.022283763058532</v>
      </c>
      <c r="F111" s="26" t="str">
        <f>VLOOKUP(A111,'Total Data'!$M:$W, COLUMN('Total Data'!$U127)-COLUMN('Total Data'!$M127)+1, FALSE)</f>
        <v>Grand Line</v>
      </c>
      <c r="G111" s="26">
        <f>VLOOKUP(A111,'Total Data'!$M:$W, COLUMN('Total Data'!$N127)-COLUMN('Total Data'!$M127)+1, FALSE)</f>
        <v>45.823821614065317</v>
      </c>
      <c r="H111" s="26" t="str">
        <f>VLOOKUP(A111,'Total Data'!$O:$W, COLUMN('Total Data'!$U113)-COLUMN('Total Data'!$O113)+1, FALSE)</f>
        <v>Lost Temple Total</v>
      </c>
      <c r="I111" s="26">
        <f>VLOOKUP(A111,'Total Data'!$O:$W, COLUMN('Total Data'!$P113)-COLUMN('Total Data'!$O113)+1, FALSE)</f>
        <v>11.235997972482883</v>
      </c>
      <c r="J111" s="26" t="str">
        <f>VLOOKUP(A111,'Total Data'!$Q:$W, COLUMN('Total Data'!$U120)-COLUMN('Total Data'!$Q120)+1, FALSE)</f>
        <v>Dante's Peak SE</v>
      </c>
      <c r="K111" s="26">
        <f>VLOOKUP(A111,'Total Data'!$Q:$W, COLUMN('Total Data'!$R120)-COLUMN('Total Data'!$Q120)+1, FALSE)</f>
        <v>7.9712541336634875</v>
      </c>
      <c r="L111" s="26" t="str">
        <f>VLOOKUP(A111,'Total Data'!$S:$W, COLUMN('Total Data'!$U127)-COLUMN('Total Data'!$S127)+1, FALSE)</f>
        <v>Sin Pioneer Period</v>
      </c>
      <c r="M111" s="26">
        <f>VLOOKUP(A111,'Total Data'!$S:$W, COLUMN('Total Data'!$T127)-COLUMN('Total Data'!$S127)+1, FALSE)</f>
        <v>9.8225148416418158</v>
      </c>
    </row>
    <row r="112" spans="1:13" ht="15" customHeight="1" x14ac:dyDescent="0.25">
      <c r="A112" s="29">
        <v>111</v>
      </c>
      <c r="B112" s="26" t="str">
        <f>VLOOKUP(A112,'Total Data'!$I:$W, COLUMN('Total Data'!$U114)-COLUMN('Total Data'!$I114)+1, FALSE)</f>
        <v>Neo Electric Circuit</v>
      </c>
      <c r="C112" s="26">
        <f>VLOOKUP(A112,'Total Data'!$I:$W, COLUMN('Total Data'!$J114)-COLUMN('Total Data'!$I114)+1, FALSE)</f>
        <v>52.119695995271854</v>
      </c>
      <c r="D112" s="26" t="str">
        <f>VLOOKUP(A112,'Total Data'!$K:$W, COLUMN('Total Data'!$U121)-COLUMN('Total Data'!$K121)+1, FALSE)</f>
        <v>Neo Requiem</v>
      </c>
      <c r="E112" s="26">
        <f>VLOOKUP(A112,'Total Data'!$K:$W, COLUMN('Total Data'!$L121)-COLUMN('Total Data'!$K121)+1, FALSE)</f>
        <v>52.827639584620215</v>
      </c>
      <c r="F112" s="26" t="str">
        <f>VLOOKUP(A112,'Total Data'!$M:$W, COLUMN('Total Data'!$U128)-COLUMN('Total Data'!$M128)+1, FALSE)</f>
        <v>Neo Bifrost</v>
      </c>
      <c r="G112" s="26">
        <f>VLOOKUP(A112,'Total Data'!$M:$W, COLUMN('Total Data'!$N128)-COLUMN('Total Data'!$M128)+1, FALSE)</f>
        <v>45.749919949829689</v>
      </c>
      <c r="H112" s="26" t="str">
        <f>VLOOKUP(A112,'Total Data'!$O:$W, COLUMN('Total Data'!$U114)-COLUMN('Total Data'!$O114)+1, FALSE)</f>
        <v>Monty Hall Total</v>
      </c>
      <c r="I112" s="26">
        <f>VLOOKUP(A112,'Total Data'!$O:$W, COLUMN('Total Data'!$P114)-COLUMN('Total Data'!$O114)+1, FALSE)</f>
        <v>11.254910392512629</v>
      </c>
      <c r="J112" s="26" t="str">
        <f>VLOOKUP(A112,'Total Data'!$Q:$W, COLUMN('Total Data'!$U121)-COLUMN('Total Data'!$Q121)+1, FALSE)</f>
        <v>Medusa</v>
      </c>
      <c r="K112" s="26">
        <f>VLOOKUP(A112,'Total Data'!$Q:$W, COLUMN('Total Data'!$R121)-COLUMN('Total Data'!$Q121)+1, FALSE)</f>
        <v>8.0161625723194661</v>
      </c>
      <c r="L112" s="26" t="str">
        <f>VLOOKUP(A112,'Total Data'!$S:$W, COLUMN('Total Data'!$U128)-COLUMN('Total Data'!$S128)+1, FALSE)</f>
        <v>Indian Lament Total</v>
      </c>
      <c r="M112" s="26">
        <f>VLOOKUP(A112,'Total Data'!$S:$W, COLUMN('Total Data'!$T128)-COLUMN('Total Data'!$S128)+1, FALSE)</f>
        <v>9.9245728399657143</v>
      </c>
    </row>
    <row r="113" spans="1:13" ht="15" customHeight="1" x14ac:dyDescent="0.25">
      <c r="A113" s="29">
        <v>112</v>
      </c>
      <c r="B113" s="26" t="str">
        <f>VLOOKUP(A113,'Total Data'!$I:$W, COLUMN('Total Data'!$U115)-COLUMN('Total Data'!$I115)+1, FALSE)</f>
        <v>Requiem</v>
      </c>
      <c r="C113" s="26">
        <f>VLOOKUP(A113,'Total Data'!$I:$W, COLUMN('Total Data'!$J115)-COLUMN('Total Data'!$I115)+1, FALSE)</f>
        <v>51.944223762091681</v>
      </c>
      <c r="D113" s="26" t="str">
        <f>VLOOKUP(A113,'Total Data'!$K:$W, COLUMN('Total Data'!$U122)-COLUMN('Total Data'!$K122)+1, FALSE)</f>
        <v>Nemesis</v>
      </c>
      <c r="E113" s="26">
        <f>VLOOKUP(A113,'Total Data'!$K:$W, COLUMN('Total Data'!$L122)-COLUMN('Total Data'!$K122)+1, FALSE)</f>
        <v>52.798253150945769</v>
      </c>
      <c r="F113" s="26" t="str">
        <f>VLOOKUP(A113,'Total Data'!$M:$W, COLUMN('Total Data'!$U129)-COLUMN('Total Data'!$M129)+1, FALSE)</f>
        <v>El Nino Total</v>
      </c>
      <c r="G113" s="26">
        <f>VLOOKUP(A113,'Total Data'!$M:$W, COLUMN('Total Data'!$N129)-COLUMN('Total Data'!$M129)+1, FALSE)</f>
        <v>45.683008871617858</v>
      </c>
      <c r="H113" s="26" t="str">
        <f>VLOOKUP(A113,'Total Data'!$O:$W, COLUMN('Total Data'!$U115)-COLUMN('Total Data'!$O115)+1, FALSE)</f>
        <v>Neo Ground Zero</v>
      </c>
      <c r="I113" s="26">
        <f>VLOOKUP(A113,'Total Data'!$O:$W, COLUMN('Total Data'!$P115)-COLUMN('Total Data'!$O115)+1, FALSE)</f>
        <v>11.262765666986477</v>
      </c>
      <c r="J113" s="26" t="str">
        <f>VLOOKUP(A113,'Total Data'!$Q:$W, COLUMN('Total Data'!$U122)-COLUMN('Total Data'!$Q122)+1, FALSE)</f>
        <v>New Heartbreak Ridge</v>
      </c>
      <c r="K113" s="26">
        <f>VLOOKUP(A113,'Total Data'!$Q:$W, COLUMN('Total Data'!$R122)-COLUMN('Total Data'!$Q122)+1, FALSE)</f>
        <v>8.0358554936820248</v>
      </c>
      <c r="L113" s="26" t="str">
        <f>VLOOKUP(A113,'Total Data'!$S:$W, COLUMN('Total Data'!$U129)-COLUMN('Total Data'!$S129)+1, FALSE)</f>
        <v>Desert Lost Temple</v>
      </c>
      <c r="M113" s="26">
        <f>VLOOKUP(A113,'Total Data'!$S:$W, COLUMN('Total Data'!$T129)-COLUMN('Total Data'!$S129)+1, FALSE)</f>
        <v>9.9259653315907102</v>
      </c>
    </row>
    <row r="114" spans="1:13" ht="15" customHeight="1" x14ac:dyDescent="0.25">
      <c r="A114" s="29">
        <v>113</v>
      </c>
      <c r="B114" s="26" t="str">
        <f>VLOOKUP(A114,'Total Data'!$I:$W, COLUMN('Total Data'!$U116)-COLUMN('Total Data'!$I116)+1, FALSE)</f>
        <v>Fighting Spirit</v>
      </c>
      <c r="C114" s="26">
        <f>VLOOKUP(A114,'Total Data'!$I:$W, COLUMN('Total Data'!$J116)-COLUMN('Total Data'!$I116)+1, FALSE)</f>
        <v>51.865878224027242</v>
      </c>
      <c r="D114" s="26" t="str">
        <f>VLOOKUP(A114,'Total Data'!$K:$W, COLUMN('Total Data'!$U123)-COLUMN('Total Data'!$K123)+1, FALSE)</f>
        <v>Plains to Hill Total</v>
      </c>
      <c r="E114" s="26">
        <f>VLOOKUP(A114,'Total Data'!$K:$W, COLUMN('Total Data'!$L123)-COLUMN('Total Data'!$K123)+1, FALSE)</f>
        <v>52.773550683704826</v>
      </c>
      <c r="F114" s="26" t="str">
        <f>VLOOKUP(A114,'Total Data'!$M:$W, COLUMN('Total Data'!$U130)-COLUMN('Total Data'!$M130)+1, FALSE)</f>
        <v>Guillotine</v>
      </c>
      <c r="G114" s="26">
        <f>VLOOKUP(A114,'Total Data'!$M:$W, COLUMN('Total Data'!$N130)-COLUMN('Total Data'!$M130)+1, FALSE)</f>
        <v>45.584343020763264</v>
      </c>
      <c r="H114" s="26" t="str">
        <f>VLOOKUP(A114,'Total Data'!$O:$W, COLUMN('Total Data'!$U116)-COLUMN('Total Data'!$O116)+1, FALSE)</f>
        <v>Lost Temple GameTV</v>
      </c>
      <c r="I114" s="26">
        <f>VLOOKUP(A114,'Total Data'!$O:$W, COLUMN('Total Data'!$P116)-COLUMN('Total Data'!$O116)+1, FALSE)</f>
        <v>11.316483510204884</v>
      </c>
      <c r="J114" s="26" t="str">
        <f>VLOOKUP(A114,'Total Data'!$Q:$W, COLUMN('Total Data'!$U123)-COLUMN('Total Data'!$Q123)+1, FALSE)</f>
        <v>Plains to Hill Desert</v>
      </c>
      <c r="K114" s="26">
        <f>VLOOKUP(A114,'Total Data'!$Q:$W, COLUMN('Total Data'!$R123)-COLUMN('Total Data'!$Q123)+1, FALSE)</f>
        <v>8.0532762101044817</v>
      </c>
      <c r="L114" s="26" t="str">
        <f>VLOOKUP(A114,'Total Data'!$S:$W, COLUMN('Total Data'!$U130)-COLUMN('Total Data'!$S130)+1, FALSE)</f>
        <v>Detonation</v>
      </c>
      <c r="M114" s="26">
        <f>VLOOKUP(A114,'Total Data'!$S:$W, COLUMN('Total Data'!$T130)-COLUMN('Total Data'!$S130)+1, FALSE)</f>
        <v>9.9470464917947705</v>
      </c>
    </row>
    <row r="115" spans="1:13" ht="15" customHeight="1" x14ac:dyDescent="0.25">
      <c r="A115" s="29">
        <v>114</v>
      </c>
      <c r="B115" s="26" t="str">
        <f>VLOOKUP(A115,'Total Data'!$I:$W, COLUMN('Total Data'!$U117)-COLUMN('Total Data'!$I117)+1, FALSE)</f>
        <v>Neo Ground Zero</v>
      </c>
      <c r="C115" s="26">
        <f>VLOOKUP(A115,'Total Data'!$I:$W, COLUMN('Total Data'!$J117)-COLUMN('Total Data'!$I117)+1, FALSE)</f>
        <v>51.865861366407451</v>
      </c>
      <c r="D115" s="26" t="str">
        <f>VLOOKUP(A115,'Total Data'!$K:$W, COLUMN('Total Data'!$U124)-COLUMN('Total Data'!$K124)+1, FALSE)</f>
        <v>Blaze Total</v>
      </c>
      <c r="E115" s="26">
        <f>VLOOKUP(A115,'Total Data'!$K:$W, COLUMN('Total Data'!$L124)-COLUMN('Total Data'!$K124)+1, FALSE)</f>
        <v>52.758918531567502</v>
      </c>
      <c r="F115" s="26" t="str">
        <f>VLOOKUP(A115,'Total Data'!$M:$W, COLUMN('Total Data'!$U131)-COLUMN('Total Data'!$M131)+1, FALSE)</f>
        <v>Requiem</v>
      </c>
      <c r="G115" s="26">
        <f>VLOOKUP(A115,'Total Data'!$M:$W, COLUMN('Total Data'!$N131)-COLUMN('Total Data'!$M131)+1, FALSE)</f>
        <v>45.582481980728048</v>
      </c>
      <c r="H115" s="26" t="str">
        <f>VLOOKUP(A115,'Total Data'!$O:$W, COLUMN('Total Data'!$U117)-COLUMN('Total Data'!$O117)+1, FALSE)</f>
        <v>Luna the Final</v>
      </c>
      <c r="I115" s="26">
        <f>VLOOKUP(A115,'Total Data'!$O:$W, COLUMN('Total Data'!$P117)-COLUMN('Total Data'!$O117)+1, FALSE)</f>
        <v>11.374402529899069</v>
      </c>
      <c r="J115" s="26" t="str">
        <f>VLOOKUP(A115,'Total Data'!$Q:$W, COLUMN('Total Data'!$U124)-COLUMN('Total Data'!$Q124)+1, FALSE)</f>
        <v>Martian Cross</v>
      </c>
      <c r="K115" s="26">
        <f>VLOOKUP(A115,'Total Data'!$Q:$W, COLUMN('Total Data'!$R124)-COLUMN('Total Data'!$Q124)+1, FALSE)</f>
        <v>8.1921441975076643</v>
      </c>
      <c r="L115" s="26" t="str">
        <f>VLOOKUP(A115,'Total Data'!$S:$W, COLUMN('Total Data'!$U131)-COLUMN('Total Data'!$S131)+1, FALSE)</f>
        <v>Bifrost III</v>
      </c>
      <c r="M115" s="26">
        <f>VLOOKUP(A115,'Total Data'!$S:$W, COLUMN('Total Data'!$T131)-COLUMN('Total Data'!$S131)+1, FALSE)</f>
        <v>10.026785230245988</v>
      </c>
    </row>
    <row r="116" spans="1:13" ht="15" customHeight="1" x14ac:dyDescent="0.25">
      <c r="A116" s="29">
        <v>115</v>
      </c>
      <c r="B116" s="26" t="str">
        <f>VLOOKUP(A116,'Total Data'!$I:$W, COLUMN('Total Data'!$U118)-COLUMN('Total Data'!$I118)+1, FALSE)</f>
        <v>Eye of the Storm</v>
      </c>
      <c r="C116" s="26">
        <f>VLOOKUP(A116,'Total Data'!$I:$W, COLUMN('Total Data'!$J118)-COLUMN('Total Data'!$I118)+1, FALSE)</f>
        <v>51.851058555707695</v>
      </c>
      <c r="D116" s="26" t="str">
        <f>VLOOKUP(A116,'Total Data'!$K:$W, COLUMN('Total Data'!$U125)-COLUMN('Total Data'!$K125)+1, FALSE)</f>
        <v>Neo Bifrost</v>
      </c>
      <c r="E116" s="26">
        <f>VLOOKUP(A116,'Total Data'!$K:$W, COLUMN('Total Data'!$L125)-COLUMN('Total Data'!$K125)+1, FALSE)</f>
        <v>52.739563103835764</v>
      </c>
      <c r="F116" s="26" t="str">
        <f>VLOOKUP(A116,'Total Data'!$M:$W, COLUMN('Total Data'!$U132)-COLUMN('Total Data'!$M132)+1, FALSE)</f>
        <v>Martian Cross</v>
      </c>
      <c r="G116" s="26">
        <f>VLOOKUP(A116,'Total Data'!$M:$W, COLUMN('Total Data'!$N132)-COLUMN('Total Data'!$M132)+1, FALSE)</f>
        <v>45.530649884917217</v>
      </c>
      <c r="H116" s="26" t="str">
        <f>VLOOKUP(A116,'Total Data'!$O:$W, COLUMN('Total Data'!$U118)-COLUMN('Total Data'!$O118)+1, FALSE)</f>
        <v>Outsider Total</v>
      </c>
      <c r="I116" s="26">
        <f>VLOOKUP(A116,'Total Data'!$O:$W, COLUMN('Total Data'!$P118)-COLUMN('Total Data'!$O118)+1, FALSE)</f>
        <v>11.374771482895552</v>
      </c>
      <c r="J116" s="26" t="str">
        <f>VLOOKUP(A116,'Total Data'!$Q:$W, COLUMN('Total Data'!$U125)-COLUMN('Total Data'!$Q125)+1, FALSE)</f>
        <v>Triathlon</v>
      </c>
      <c r="K116" s="26">
        <f>VLOOKUP(A116,'Total Data'!$Q:$W, COLUMN('Total Data'!$R125)-COLUMN('Total Data'!$Q125)+1, FALSE)</f>
        <v>8.2211297324389392</v>
      </c>
      <c r="L116" s="26" t="str">
        <f>VLOOKUP(A116,'Total Data'!$S:$W, COLUMN('Total Data'!$U132)-COLUMN('Total Data'!$S132)+1, FALSE)</f>
        <v>Bloody Ridge</v>
      </c>
      <c r="M116" s="26">
        <f>VLOOKUP(A116,'Total Data'!$S:$W, COLUMN('Total Data'!$T132)-COLUMN('Total Data'!$S132)+1, FALSE)</f>
        <v>10.047064692423827</v>
      </c>
    </row>
    <row r="117" spans="1:13" ht="15" customHeight="1" x14ac:dyDescent="0.25">
      <c r="A117" s="29">
        <v>116</v>
      </c>
      <c r="B117" s="26" t="str">
        <f>VLOOKUP(A117,'Total Data'!$I:$W, COLUMN('Total Data'!$U119)-COLUMN('Total Data'!$I119)+1, FALSE)</f>
        <v>Arcadia II</v>
      </c>
      <c r="C117" s="26">
        <f>VLOOKUP(A117,'Total Data'!$I:$W, COLUMN('Total Data'!$J119)-COLUMN('Total Data'!$I119)+1, FALSE)</f>
        <v>51.836380829452978</v>
      </c>
      <c r="D117" s="26" t="str">
        <f>VLOOKUP(A117,'Total Data'!$K:$W, COLUMN('Total Data'!$U126)-COLUMN('Total Data'!$K126)+1, FALSE)</f>
        <v>Neo Arkanoid</v>
      </c>
      <c r="E117" s="26">
        <f>VLOOKUP(A117,'Total Data'!$K:$W, COLUMN('Total Data'!$L126)-COLUMN('Total Data'!$K126)+1, FALSE)</f>
        <v>52.738950497252695</v>
      </c>
      <c r="F117" s="26" t="str">
        <f>VLOOKUP(A117,'Total Data'!$M:$W, COLUMN('Total Data'!$U133)-COLUMN('Total Data'!$M133)+1, FALSE)</f>
        <v>Arcadia</v>
      </c>
      <c r="G117" s="26">
        <f>VLOOKUP(A117,'Total Data'!$M:$W, COLUMN('Total Data'!$N133)-COLUMN('Total Data'!$M133)+1, FALSE)</f>
        <v>45.518448057585353</v>
      </c>
      <c r="H117" s="26" t="str">
        <f>VLOOKUP(A117,'Total Data'!$O:$W, COLUMN('Total Data'!$U119)-COLUMN('Total Data'!$O119)+1, FALSE)</f>
        <v>Sin Pioneer Period</v>
      </c>
      <c r="I117" s="26">
        <f>VLOOKUP(A117,'Total Data'!$O:$W, COLUMN('Total Data'!$P119)-COLUMN('Total Data'!$O119)+1, FALSE)</f>
        <v>11.46700254457067</v>
      </c>
      <c r="J117" s="26" t="str">
        <f>VLOOKUP(A117,'Total Data'!$Q:$W, COLUMN('Total Data'!$U126)-COLUMN('Total Data'!$Q126)+1, FALSE)</f>
        <v>Enter the Dragon Total</v>
      </c>
      <c r="K117" s="26">
        <f>VLOOKUP(A117,'Total Data'!$Q:$W, COLUMN('Total Data'!$R126)-COLUMN('Total Data'!$Q126)+1, FALSE)</f>
        <v>8.2648678797248465</v>
      </c>
      <c r="L117" s="26" t="str">
        <f>VLOOKUP(A117,'Total Data'!$S:$W, COLUMN('Total Data'!$U133)-COLUMN('Total Data'!$S133)+1, FALSE)</f>
        <v>Monty Hall</v>
      </c>
      <c r="M117" s="26">
        <f>VLOOKUP(A117,'Total Data'!$S:$W, COLUMN('Total Data'!$T133)-COLUMN('Total Data'!$S133)+1, FALSE)</f>
        <v>10.056007388835837</v>
      </c>
    </row>
    <row r="118" spans="1:13" ht="15" customHeight="1" x14ac:dyDescent="0.25">
      <c r="A118" s="29">
        <v>117</v>
      </c>
      <c r="B118" s="26" t="str">
        <f>VLOOKUP(A118,'Total Data'!$I:$W, COLUMN('Total Data'!$U120)-COLUMN('Total Data'!$I120)+1, FALSE)</f>
        <v>Neo Medusa</v>
      </c>
      <c r="C118" s="26">
        <f>VLOOKUP(A118,'Total Data'!$I:$W, COLUMN('Total Data'!$J120)-COLUMN('Total Data'!$I120)+1, FALSE)</f>
        <v>51.626187900391614</v>
      </c>
      <c r="D118" s="26" t="str">
        <f>VLOOKUP(A118,'Total Data'!$K:$W, COLUMN('Total Data'!$U127)-COLUMN('Total Data'!$K127)+1, FALSE)</f>
        <v>Incubus</v>
      </c>
      <c r="E118" s="26">
        <f>VLOOKUP(A118,'Total Data'!$K:$W, COLUMN('Total Data'!$L127)-COLUMN('Total Data'!$K127)+1, FALSE)</f>
        <v>52.564546744538688</v>
      </c>
      <c r="F118" s="26" t="str">
        <f>VLOOKUP(A118,'Total Data'!$M:$W, COLUMN('Total Data'!$U134)-COLUMN('Total Data'!$M134)+1, FALSE)</f>
        <v>Parallel Lines II</v>
      </c>
      <c r="G118" s="26">
        <f>VLOOKUP(A118,'Total Data'!$M:$W, COLUMN('Total Data'!$N134)-COLUMN('Total Data'!$M134)+1, FALSE)</f>
        <v>45.498467669206008</v>
      </c>
      <c r="H118" s="26" t="str">
        <f>VLOOKUP(A118,'Total Data'!$O:$W, COLUMN('Total Data'!$U120)-COLUMN('Total Data'!$O120)+1, FALSE)</f>
        <v>Enter the Dragon</v>
      </c>
      <c r="I118" s="26">
        <f>VLOOKUP(A118,'Total Data'!$O:$W, COLUMN('Total Data'!$P120)-COLUMN('Total Data'!$O120)+1, FALSE)</f>
        <v>11.563921560493821</v>
      </c>
      <c r="J118" s="26" t="str">
        <f>VLOOKUP(A118,'Total Data'!$Q:$W, COLUMN('Total Data'!$U127)-COLUMN('Total Data'!$Q127)+1, FALSE)</f>
        <v>Fortress</v>
      </c>
      <c r="K118" s="26">
        <f>VLOOKUP(A118,'Total Data'!$Q:$W, COLUMN('Total Data'!$R127)-COLUMN('Total Data'!$Q127)+1, FALSE)</f>
        <v>8.3527774109956745</v>
      </c>
      <c r="L118" s="26" t="str">
        <f>VLOOKUP(A118,'Total Data'!$S:$W, COLUMN('Total Data'!$U134)-COLUMN('Total Data'!$S134)+1, FALSE)</f>
        <v>Into the Darkness</v>
      </c>
      <c r="M118" s="26">
        <f>VLOOKUP(A118,'Total Data'!$S:$W, COLUMN('Total Data'!$T134)-COLUMN('Total Data'!$S134)+1, FALSE)</f>
        <v>10.066106101160804</v>
      </c>
    </row>
    <row r="119" spans="1:13" ht="15" customHeight="1" x14ac:dyDescent="0.25">
      <c r="A119" s="29">
        <v>118</v>
      </c>
      <c r="B119" s="26" t="str">
        <f>VLOOKUP(A119,'Total Data'!$I:$W, COLUMN('Total Data'!$U121)-COLUMN('Total Data'!$I121)+1, FALSE)</f>
        <v>Polaris Rhapsody</v>
      </c>
      <c r="C119" s="26">
        <f>VLOOKUP(A119,'Total Data'!$I:$W, COLUMN('Total Data'!$J121)-COLUMN('Total Data'!$I121)+1, FALSE)</f>
        <v>51.596262839038651</v>
      </c>
      <c r="D119" s="26" t="str">
        <f>VLOOKUP(A119,'Total Data'!$K:$W, COLUMN('Total Data'!$U128)-COLUMN('Total Data'!$K128)+1, FALSE)</f>
        <v>Chupungryeong Total</v>
      </c>
      <c r="E119" s="26">
        <f>VLOOKUP(A119,'Total Data'!$K:$W, COLUMN('Total Data'!$L128)-COLUMN('Total Data'!$K128)+1, FALSE)</f>
        <v>52.532715449454329</v>
      </c>
      <c r="F119" s="26" t="str">
        <f>VLOOKUP(A119,'Total Data'!$M:$W, COLUMN('Total Data'!$U135)-COLUMN('Total Data'!$M135)+1, FALSE)</f>
        <v>Sniper Ridge Total</v>
      </c>
      <c r="G119" s="26">
        <f>VLOOKUP(A119,'Total Data'!$M:$W, COLUMN('Total Data'!$N135)-COLUMN('Total Data'!$M135)+1, FALSE)</f>
        <v>45.493718299703858</v>
      </c>
      <c r="H119" s="26" t="str">
        <f>VLOOKUP(A119,'Total Data'!$O:$W, COLUMN('Total Data'!$U121)-COLUMN('Total Data'!$O121)+1, FALSE)</f>
        <v>Pioneer Period Total</v>
      </c>
      <c r="I119" s="26">
        <f>VLOOKUP(A119,'Total Data'!$O:$W, COLUMN('Total Data'!$P121)-COLUMN('Total Data'!$O121)+1, FALSE)</f>
        <v>11.815699878922089</v>
      </c>
      <c r="J119" s="26" t="str">
        <f>VLOOKUP(A119,'Total Data'!$Q:$W, COLUMN('Total Data'!$U128)-COLUMN('Total Data'!$Q128)+1, FALSE)</f>
        <v>Ground Zero Total</v>
      </c>
      <c r="K119" s="26">
        <f>VLOOKUP(A119,'Total Data'!$Q:$W, COLUMN('Total Data'!$R128)-COLUMN('Total Data'!$Q128)+1, FALSE)</f>
        <v>8.4596874205557047</v>
      </c>
      <c r="L119" s="26" t="str">
        <f>VLOOKUP(A119,'Total Data'!$S:$W, COLUMN('Total Data'!$U135)-COLUMN('Total Data'!$S135)+1, FALSE)</f>
        <v>Chupungryeong</v>
      </c>
      <c r="M119" s="26">
        <f>VLOOKUP(A119,'Total Data'!$S:$W, COLUMN('Total Data'!$T135)-COLUMN('Total Data'!$S135)+1, FALSE)</f>
        <v>10.242512755450846</v>
      </c>
    </row>
    <row r="120" spans="1:13" ht="15" customHeight="1" x14ac:dyDescent="0.25">
      <c r="A120" s="29">
        <v>119</v>
      </c>
      <c r="B120" s="26" t="str">
        <f>VLOOKUP(A120,'Total Data'!$I:$W, COLUMN('Total Data'!$U122)-COLUMN('Total Data'!$I122)+1, FALSE)</f>
        <v>Circuit Breaker</v>
      </c>
      <c r="C120" s="26">
        <f>VLOOKUP(A120,'Total Data'!$I:$W, COLUMN('Total Data'!$J122)-COLUMN('Total Data'!$I122)+1, FALSE)</f>
        <v>51.573291198584819</v>
      </c>
      <c r="D120" s="26" t="str">
        <f>VLOOKUP(A120,'Total Data'!$K:$W, COLUMN('Total Data'!$U129)-COLUMN('Total Data'!$K129)+1, FALSE)</f>
        <v>Requiem</v>
      </c>
      <c r="E120" s="26">
        <f>VLOOKUP(A120,'Total Data'!$K:$W, COLUMN('Total Data'!$L129)-COLUMN('Total Data'!$K129)+1, FALSE)</f>
        <v>52.473294257180278</v>
      </c>
      <c r="F120" s="26" t="str">
        <f>VLOOKUP(A120,'Total Data'!$M:$W, COLUMN('Total Data'!$U136)-COLUMN('Total Data'!$M136)+1, FALSE)</f>
        <v>Sauron Total</v>
      </c>
      <c r="G120" s="26">
        <f>VLOOKUP(A120,'Total Data'!$M:$W, COLUMN('Total Data'!$N136)-COLUMN('Total Data'!$M136)+1, FALSE)</f>
        <v>45.391566077610491</v>
      </c>
      <c r="H120" s="26" t="str">
        <f>VLOOKUP(A120,'Total Data'!$O:$W, COLUMN('Total Data'!$U122)-COLUMN('Total Data'!$O122)+1, FALSE)</f>
        <v>815 III</v>
      </c>
      <c r="I120" s="26">
        <f>VLOOKUP(A120,'Total Data'!$O:$W, COLUMN('Total Data'!$P122)-COLUMN('Total Data'!$O122)+1, FALSE)</f>
        <v>11.853664083628516</v>
      </c>
      <c r="J120" s="26" t="str">
        <f>VLOOKUP(A120,'Total Data'!$Q:$W, COLUMN('Total Data'!$U129)-COLUMN('Total Data'!$Q129)+1, FALSE)</f>
        <v>God's Garden</v>
      </c>
      <c r="K120" s="26">
        <f>VLOOKUP(A120,'Total Data'!$Q:$W, COLUMN('Total Data'!$R129)-COLUMN('Total Data'!$Q129)+1, FALSE)</f>
        <v>8.5362706754033191</v>
      </c>
      <c r="L120" s="26" t="str">
        <f>VLOOKUP(A120,'Total Data'!$S:$W, COLUMN('Total Data'!$U136)-COLUMN('Total Data'!$S136)+1, FALSE)</f>
        <v>Lost Temple Total</v>
      </c>
      <c r="M120" s="26">
        <f>VLOOKUP(A120,'Total Data'!$S:$W, COLUMN('Total Data'!$T136)-COLUMN('Total Data'!$S136)+1, FALSE)</f>
        <v>10.273296621860501</v>
      </c>
    </row>
    <row r="121" spans="1:13" ht="15" customHeight="1" x14ac:dyDescent="0.25">
      <c r="A121" s="29">
        <v>120</v>
      </c>
      <c r="B121" s="26" t="str">
        <f>VLOOKUP(A121,'Total Data'!$I:$W, COLUMN('Total Data'!$U123)-COLUMN('Total Data'!$I123)+1, FALSE)</f>
        <v>Neo Bifrost</v>
      </c>
      <c r="C121" s="26">
        <f>VLOOKUP(A121,'Total Data'!$I:$W, COLUMN('Total Data'!$J123)-COLUMN('Total Data'!$I123)+1, FALSE)</f>
        <v>51.510516946334548</v>
      </c>
      <c r="D121" s="26" t="str">
        <f>VLOOKUP(A121,'Total Data'!$K:$W, COLUMN('Total Data'!$U130)-COLUMN('Total Data'!$K130)+1, FALSE)</f>
        <v>Luna</v>
      </c>
      <c r="E121" s="26">
        <f>VLOOKUP(A121,'Total Data'!$K:$W, COLUMN('Total Data'!$L130)-COLUMN('Total Data'!$K130)+1, FALSE)</f>
        <v>52.367257613224453</v>
      </c>
      <c r="F121" s="26" t="str">
        <f>VLOOKUP(A121,'Total Data'!$M:$W, COLUMN('Total Data'!$U137)-COLUMN('Total Data'!$M137)+1, FALSE)</f>
        <v>Into the Darkness Total</v>
      </c>
      <c r="G121" s="26">
        <f>VLOOKUP(A121,'Total Data'!$M:$W, COLUMN('Total Data'!$N137)-COLUMN('Total Data'!$M137)+1, FALSE)</f>
        <v>45.332725263729685</v>
      </c>
      <c r="H121" s="26" t="str">
        <f>VLOOKUP(A121,'Total Data'!$O:$W, COLUMN('Total Data'!$U123)-COLUMN('Total Data'!$O123)+1, FALSE)</f>
        <v>Vertigo</v>
      </c>
      <c r="I121" s="26">
        <f>VLOOKUP(A121,'Total Data'!$O:$W, COLUMN('Total Data'!$P123)-COLUMN('Total Data'!$O123)+1, FALSE)</f>
        <v>11.903274476031477</v>
      </c>
      <c r="J121" s="26" t="str">
        <f>VLOOKUP(A121,'Total Data'!$Q:$W, COLUMN('Total Data'!$U130)-COLUMN('Total Data'!$Q130)+1, FALSE)</f>
        <v>Detonation</v>
      </c>
      <c r="K121" s="26">
        <f>VLOOKUP(A121,'Total Data'!$Q:$W, COLUMN('Total Data'!$R130)-COLUMN('Total Data'!$Q130)+1, FALSE)</f>
        <v>8.6032742737735113</v>
      </c>
      <c r="L121" s="26" t="str">
        <f>VLOOKUP(A121,'Total Data'!$S:$W, COLUMN('Total Data'!$U137)-COLUMN('Total Data'!$S137)+1, FALSE)</f>
        <v>Namja Iyagi</v>
      </c>
      <c r="M121" s="26">
        <f>VLOOKUP(A121,'Total Data'!$S:$W, COLUMN('Total Data'!$T137)-COLUMN('Total Data'!$S137)+1, FALSE)</f>
        <v>10.283686145385209</v>
      </c>
    </row>
    <row r="122" spans="1:13" ht="15" customHeight="1" x14ac:dyDescent="0.25">
      <c r="A122" s="29">
        <v>121</v>
      </c>
      <c r="B122" s="26" t="str">
        <f>VLOOKUP(A122,'Total Data'!$I:$W, COLUMN('Total Data'!$U124)-COLUMN('Total Data'!$I124)+1, FALSE)</f>
        <v>Rush Hour II</v>
      </c>
      <c r="C122" s="26">
        <f>VLOOKUP(A122,'Total Data'!$I:$W, COLUMN('Total Data'!$J124)-COLUMN('Total Data'!$I124)+1, FALSE)</f>
        <v>51.479475345814819</v>
      </c>
      <c r="D122" s="26" t="str">
        <f>VLOOKUP(A122,'Total Data'!$K:$W, COLUMN('Total Data'!$U131)-COLUMN('Total Data'!$K131)+1, FALSE)</f>
        <v>Lost Temple</v>
      </c>
      <c r="E122" s="26">
        <f>VLOOKUP(A122,'Total Data'!$K:$W, COLUMN('Total Data'!$L131)-COLUMN('Total Data'!$K131)+1, FALSE)</f>
        <v>52.349604283298369</v>
      </c>
      <c r="F122" s="26" t="str">
        <f>VLOOKUP(A122,'Total Data'!$M:$W, COLUMN('Total Data'!$U138)-COLUMN('Total Data'!$M138)+1, FALSE)</f>
        <v>Jim Raynor's Memory Jungle</v>
      </c>
      <c r="G122" s="26">
        <f>VLOOKUP(A122,'Total Data'!$M:$W, COLUMN('Total Data'!$N138)-COLUMN('Total Data'!$M138)+1, FALSE)</f>
        <v>45.285412299383367</v>
      </c>
      <c r="H122" s="26" t="str">
        <f>VLOOKUP(A122,'Total Data'!$O:$W, COLUMN('Total Data'!$U124)-COLUMN('Total Data'!$O124)+1, FALSE)</f>
        <v>Odd-Eye II</v>
      </c>
      <c r="I122" s="26">
        <f>VLOOKUP(A122,'Total Data'!$O:$W, COLUMN('Total Data'!$P124)-COLUMN('Total Data'!$O124)+1, FALSE)</f>
        <v>11.938888721175674</v>
      </c>
      <c r="J122" s="26" t="str">
        <f>VLOOKUP(A122,'Total Data'!$Q:$W, COLUMN('Total Data'!$U131)-COLUMN('Total Data'!$Q131)+1, FALSE)</f>
        <v>Neo Hall of Valhalla</v>
      </c>
      <c r="K122" s="26">
        <f>VLOOKUP(A122,'Total Data'!$Q:$W, COLUMN('Total Data'!$R131)-COLUMN('Total Data'!$Q131)+1, FALSE)</f>
        <v>8.6501819142547092</v>
      </c>
      <c r="L122" s="26" t="str">
        <f>VLOOKUP(A122,'Total Data'!$S:$W, COLUMN('Total Data'!$U138)-COLUMN('Total Data'!$S138)+1, FALSE)</f>
        <v>Alchemist</v>
      </c>
      <c r="M122" s="26">
        <f>VLOOKUP(A122,'Total Data'!$S:$W, COLUMN('Total Data'!$T138)-COLUMN('Total Data'!$S138)+1, FALSE)</f>
        <v>10.289129179429583</v>
      </c>
    </row>
    <row r="123" spans="1:13" ht="15" customHeight="1" x14ac:dyDescent="0.25">
      <c r="A123" s="29">
        <v>122</v>
      </c>
      <c r="B123" s="26" t="str">
        <f>VLOOKUP(A123,'Total Data'!$I:$W, COLUMN('Total Data'!$U125)-COLUMN('Total Data'!$I125)+1, FALSE)</f>
        <v>Bifrost Total</v>
      </c>
      <c r="C123" s="26">
        <f>VLOOKUP(A123,'Total Data'!$I:$W, COLUMN('Total Data'!$J125)-COLUMN('Total Data'!$I125)+1, FALSE)</f>
        <v>51.418251129960154</v>
      </c>
      <c r="D123" s="26" t="str">
        <f>VLOOKUP(A123,'Total Data'!$K:$W, COLUMN('Total Data'!$U132)-COLUMN('Total Data'!$K132)+1, FALSE)</f>
        <v>Grand Line SE</v>
      </c>
      <c r="E123" s="26">
        <f>VLOOKUP(A123,'Total Data'!$K:$W, COLUMN('Total Data'!$L132)-COLUMN('Total Data'!$K132)+1, FALSE)</f>
        <v>52.336352679080008</v>
      </c>
      <c r="F123" s="26" t="str">
        <f>VLOOKUP(A123,'Total Data'!$M:$W, COLUMN('Total Data'!$U139)-COLUMN('Total Data'!$M139)+1, FALSE)</f>
        <v>R-Point</v>
      </c>
      <c r="G123" s="26">
        <f>VLOOKUP(A123,'Total Data'!$M:$W, COLUMN('Total Data'!$N139)-COLUMN('Total Data'!$M139)+1, FALSE)</f>
        <v>45.28359691637452</v>
      </c>
      <c r="H123" s="26" t="str">
        <f>VLOOKUP(A123,'Total Data'!$O:$W, COLUMN('Total Data'!$U125)-COLUMN('Total Data'!$O125)+1, FALSE)</f>
        <v>Incubus</v>
      </c>
      <c r="I123" s="26">
        <f>VLOOKUP(A123,'Total Data'!$O:$W, COLUMN('Total Data'!$P125)-COLUMN('Total Data'!$O125)+1, FALSE)</f>
        <v>12.148951001261592</v>
      </c>
      <c r="J123" s="26" t="str">
        <f>VLOOKUP(A123,'Total Data'!$Q:$W, COLUMN('Total Data'!$U132)-COLUMN('Total Data'!$Q132)+1, FALSE)</f>
        <v>Monte Cristo</v>
      </c>
      <c r="K123" s="26">
        <f>VLOOKUP(A123,'Total Data'!$Q:$W, COLUMN('Total Data'!$R132)-COLUMN('Total Data'!$Q132)+1, FALSE)</f>
        <v>8.65217471239853</v>
      </c>
      <c r="L123" s="26" t="str">
        <f>VLOOKUP(A123,'Total Data'!$S:$W, COLUMN('Total Data'!$U139)-COLUMN('Total Data'!$S139)+1, FALSE)</f>
        <v>Return of the King</v>
      </c>
      <c r="M123" s="26">
        <f>VLOOKUP(A123,'Total Data'!$S:$W, COLUMN('Total Data'!$T139)-COLUMN('Total Data'!$S139)+1, FALSE)</f>
        <v>10.292522908592076</v>
      </c>
    </row>
    <row r="124" spans="1:13" ht="15" customHeight="1" x14ac:dyDescent="0.25">
      <c r="A124" s="29">
        <v>123</v>
      </c>
      <c r="B124" s="26" t="str">
        <f>VLOOKUP(A124,'Total Data'!$I:$W, COLUMN('Total Data'!$U126)-COLUMN('Total Data'!$I126)+1, FALSE)</f>
        <v>Byzantium Total</v>
      </c>
      <c r="C124" s="26">
        <f>VLOOKUP(A124,'Total Data'!$I:$W, COLUMN('Total Data'!$J126)-COLUMN('Total Data'!$I126)+1, FALSE)</f>
        <v>51.37623358862227</v>
      </c>
      <c r="D124" s="26" t="str">
        <f>VLOOKUP(A124,'Total Data'!$K:$W, COLUMN('Total Data'!$U133)-COLUMN('Total Data'!$K133)+1, FALSE)</f>
        <v>La Mancha</v>
      </c>
      <c r="E124" s="26">
        <f>VLOOKUP(A124,'Total Data'!$K:$W, COLUMN('Total Data'!$L133)-COLUMN('Total Data'!$K133)+1, FALSE)</f>
        <v>52.305979599441272</v>
      </c>
      <c r="F124" s="26" t="str">
        <f>VLOOKUP(A124,'Total Data'!$M:$W, COLUMN('Total Data'!$U140)-COLUMN('Total Data'!$M140)+1, FALSE)</f>
        <v>Blitz Total</v>
      </c>
      <c r="G124" s="26">
        <f>VLOOKUP(A124,'Total Data'!$M:$W, COLUMN('Total Data'!$N140)-COLUMN('Total Data'!$M140)+1, FALSE)</f>
        <v>45.259231864983093</v>
      </c>
      <c r="H124" s="26" t="str">
        <f>VLOOKUP(A124,'Total Data'!$O:$W, COLUMN('Total Data'!$U126)-COLUMN('Total Data'!$O126)+1, FALSE)</f>
        <v>Avant-garde Total</v>
      </c>
      <c r="I124" s="26">
        <f>VLOOKUP(A124,'Total Data'!$O:$W, COLUMN('Total Data'!$P126)-COLUMN('Total Data'!$O126)+1, FALSE)</f>
        <v>12.388316641341124</v>
      </c>
      <c r="J124" s="26" t="str">
        <f>VLOOKUP(A124,'Total Data'!$Q:$W, COLUMN('Total Data'!$U133)-COLUMN('Total Data'!$Q133)+1, FALSE)</f>
        <v>Blitz X</v>
      </c>
      <c r="K124" s="26">
        <f>VLOOKUP(A124,'Total Data'!$Q:$W, COLUMN('Total Data'!$R133)-COLUMN('Total Data'!$Q133)+1, FALSE)</f>
        <v>8.7539586323829166</v>
      </c>
      <c r="L124" s="26" t="str">
        <f>VLOOKUP(A124,'Total Data'!$S:$W, COLUMN('Total Data'!$U140)-COLUMN('Total Data'!$S140)+1, FALSE)</f>
        <v>Byzantium III</v>
      </c>
      <c r="M124" s="26">
        <f>VLOOKUP(A124,'Total Data'!$S:$W, COLUMN('Total Data'!$T140)-COLUMN('Total Data'!$S140)+1, FALSE)</f>
        <v>10.306441865970891</v>
      </c>
    </row>
    <row r="125" spans="1:13" ht="15" customHeight="1" x14ac:dyDescent="0.25">
      <c r="A125" s="29">
        <v>124</v>
      </c>
      <c r="B125" s="26" t="str">
        <f>VLOOKUP(A125,'Total Data'!$I:$W, COLUMN('Total Data'!$U127)-COLUMN('Total Data'!$I127)+1, FALSE)</f>
        <v>Neo Hall of Valhalla</v>
      </c>
      <c r="C125" s="26">
        <f>VLOOKUP(A125,'Total Data'!$I:$W, COLUMN('Total Data'!$J127)-COLUMN('Total Data'!$I127)+1, FALSE)</f>
        <v>51.360194488320829</v>
      </c>
      <c r="D125" s="26" t="str">
        <f>VLOOKUP(A125,'Total Data'!$K:$W, COLUMN('Total Data'!$U134)-COLUMN('Total Data'!$K134)+1, FALSE)</f>
        <v>Parallel Lines Total</v>
      </c>
      <c r="E125" s="26">
        <f>VLOOKUP(A125,'Total Data'!$K:$W, COLUMN('Total Data'!$L134)-COLUMN('Total Data'!$K134)+1, FALSE)</f>
        <v>52.275029116975446</v>
      </c>
      <c r="F125" s="26" t="str">
        <f>VLOOKUP(A125,'Total Data'!$M:$W, COLUMN('Total Data'!$U141)-COLUMN('Total Data'!$M141)+1, FALSE)</f>
        <v>Fantasy Total</v>
      </c>
      <c r="G125" s="26">
        <f>VLOOKUP(A125,'Total Data'!$M:$W, COLUMN('Total Data'!$N141)-COLUMN('Total Data'!$M141)+1, FALSE)</f>
        <v>45.236386680460242</v>
      </c>
      <c r="H125" s="26" t="str">
        <f>VLOOKUP(A125,'Total Data'!$O:$W, COLUMN('Total Data'!$U127)-COLUMN('Total Data'!$O127)+1, FALSE)</f>
        <v>815 Total</v>
      </c>
      <c r="I125" s="26">
        <f>VLOOKUP(A125,'Total Data'!$O:$W, COLUMN('Total Data'!$P127)-COLUMN('Total Data'!$O127)+1, FALSE)</f>
        <v>12.398996870142593</v>
      </c>
      <c r="J125" s="26" t="str">
        <f>VLOOKUP(A125,'Total Data'!$Q:$W, COLUMN('Total Data'!$U134)-COLUMN('Total Data'!$Q134)+1, FALSE)</f>
        <v>Odd-Eye II</v>
      </c>
      <c r="K125" s="26">
        <f>VLOOKUP(A125,'Total Data'!$Q:$W, COLUMN('Total Data'!$R134)-COLUMN('Total Data'!$Q134)+1, FALSE)</f>
        <v>8.8094851989587593</v>
      </c>
      <c r="L125" s="26" t="str">
        <f>VLOOKUP(A125,'Total Data'!$S:$W, COLUMN('Total Data'!$U141)-COLUMN('Total Data'!$S141)+1, FALSE)</f>
        <v>Byzantium II</v>
      </c>
      <c r="M125" s="26">
        <f>VLOOKUP(A125,'Total Data'!$S:$W, COLUMN('Total Data'!$T141)-COLUMN('Total Data'!$S141)+1, FALSE)</f>
        <v>10.337654080976041</v>
      </c>
    </row>
    <row r="126" spans="1:13" ht="15" customHeight="1" x14ac:dyDescent="0.25">
      <c r="A126" s="29">
        <v>125</v>
      </c>
      <c r="B126" s="26" t="str">
        <f>VLOOKUP(A126,'Total Data'!$I:$W, COLUMN('Total Data'!$U128)-COLUMN('Total Data'!$I128)+1, FALSE)</f>
        <v>Nemesis</v>
      </c>
      <c r="C126" s="26">
        <f>VLOOKUP(A126,'Total Data'!$I:$W, COLUMN('Total Data'!$J128)-COLUMN('Total Data'!$I128)+1, FALSE)</f>
        <v>51.080545609282822</v>
      </c>
      <c r="D126" s="26" t="str">
        <f>VLOOKUP(A126,'Total Data'!$K:$W, COLUMN('Total Data'!$U135)-COLUMN('Total Data'!$K135)+1, FALSE)</f>
        <v>Requiem Total</v>
      </c>
      <c r="E126" s="26">
        <f>VLOOKUP(A126,'Total Data'!$K:$W, COLUMN('Total Data'!$L135)-COLUMN('Total Data'!$K135)+1, FALSE)</f>
        <v>52.257067123358738</v>
      </c>
      <c r="F126" s="26" t="str">
        <f>VLOOKUP(A126,'Total Data'!$M:$W, COLUMN('Total Data'!$U142)-COLUMN('Total Data'!$M142)+1, FALSE)</f>
        <v>Othello</v>
      </c>
      <c r="G126" s="26">
        <f>VLOOKUP(A126,'Total Data'!$M:$W, COLUMN('Total Data'!$N142)-COLUMN('Total Data'!$M142)+1, FALSE)</f>
        <v>45.205561141345001</v>
      </c>
      <c r="H126" s="26" t="str">
        <f>VLOOKUP(A126,'Total Data'!$O:$W, COLUMN('Total Data'!$U128)-COLUMN('Total Data'!$O128)+1, FALSE)</f>
        <v>Polaris Rhapsody</v>
      </c>
      <c r="I126" s="26">
        <f>VLOOKUP(A126,'Total Data'!$O:$W, COLUMN('Total Data'!$P128)-COLUMN('Total Data'!$O128)+1, FALSE)</f>
        <v>12.440940548741667</v>
      </c>
      <c r="J126" s="26" t="str">
        <f>VLOOKUP(A126,'Total Data'!$Q:$W, COLUMN('Total Data'!$U135)-COLUMN('Total Data'!$Q135)+1, FALSE)</f>
        <v>Bifrost III</v>
      </c>
      <c r="K126" s="26">
        <f>VLOOKUP(A126,'Total Data'!$Q:$W, COLUMN('Total Data'!$R135)-COLUMN('Total Data'!$Q135)+1, FALSE)</f>
        <v>8.8434451859808743</v>
      </c>
      <c r="L126" s="26" t="str">
        <f>VLOOKUP(A126,'Total Data'!$S:$W, COLUMN('Total Data'!$U142)-COLUMN('Total Data'!$S142)+1, FALSE)</f>
        <v>Enter the Dragon</v>
      </c>
      <c r="M126" s="26">
        <f>VLOOKUP(A126,'Total Data'!$S:$W, COLUMN('Total Data'!$T142)-COLUMN('Total Data'!$S142)+1, FALSE)</f>
        <v>10.346403880425157</v>
      </c>
    </row>
    <row r="127" spans="1:13" ht="15" customHeight="1" x14ac:dyDescent="0.25">
      <c r="A127" s="29">
        <v>126</v>
      </c>
      <c r="B127" s="26" t="str">
        <f>VLOOKUP(A127,'Total Data'!$I:$W, COLUMN('Total Data'!$U129)-COLUMN('Total Data'!$I129)+1, FALSE)</f>
        <v>Incubus</v>
      </c>
      <c r="C127" s="26">
        <f>VLOOKUP(A127,'Total Data'!$I:$W, COLUMN('Total Data'!$J129)-COLUMN('Total Data'!$I129)+1, FALSE)</f>
        <v>50.988470740175558</v>
      </c>
      <c r="D127" s="26" t="str">
        <f>VLOOKUP(A127,'Total Data'!$K:$W, COLUMN('Total Data'!$U136)-COLUMN('Total Data'!$K136)+1, FALSE)</f>
        <v>Gladiator</v>
      </c>
      <c r="E127" s="26">
        <f>VLOOKUP(A127,'Total Data'!$K:$W, COLUMN('Total Data'!$L136)-COLUMN('Total Data'!$K136)+1, FALSE)</f>
        <v>52.084354308413651</v>
      </c>
      <c r="F127" s="26" t="str">
        <f>VLOOKUP(A127,'Total Data'!$M:$W, COLUMN('Total Data'!$U143)-COLUMN('Total Data'!$M143)+1, FALSE)</f>
        <v>Byzantium III</v>
      </c>
      <c r="G127" s="26">
        <f>VLOOKUP(A127,'Total Data'!$M:$W, COLUMN('Total Data'!$N143)-COLUMN('Total Data'!$M143)+1, FALSE)</f>
        <v>45.197743143373479</v>
      </c>
      <c r="H127" s="26" t="str">
        <f>VLOOKUP(A127,'Total Data'!$O:$W, COLUMN('Total Data'!$U129)-COLUMN('Total Data'!$O129)+1, FALSE)</f>
        <v>The Eye</v>
      </c>
      <c r="I127" s="26">
        <f>VLOOKUP(A127,'Total Data'!$O:$W, COLUMN('Total Data'!$P129)-COLUMN('Total Data'!$O129)+1, FALSE)</f>
        <v>12.491215921306608</v>
      </c>
      <c r="J127" s="26" t="str">
        <f>VLOOKUP(A127,'Total Data'!$Q:$W, COLUMN('Total Data'!$U136)-COLUMN('Total Data'!$Q136)+1, FALSE)</f>
        <v>Gaema Gowon Total</v>
      </c>
      <c r="K127" s="26">
        <f>VLOOKUP(A127,'Total Data'!$Q:$W, COLUMN('Total Data'!$R136)-COLUMN('Total Data'!$Q136)+1, FALSE)</f>
        <v>8.9207902771462138</v>
      </c>
      <c r="L127" s="26" t="str">
        <f>VLOOKUP(A127,'Total Data'!$S:$W, COLUMN('Total Data'!$U143)-COLUMN('Total Data'!$S143)+1, FALSE)</f>
        <v>Outsider Total</v>
      </c>
      <c r="M127" s="26">
        <f>VLOOKUP(A127,'Total Data'!$S:$W, COLUMN('Total Data'!$T143)-COLUMN('Total Data'!$S143)+1, FALSE)</f>
        <v>10.350788227914022</v>
      </c>
    </row>
    <row r="128" spans="1:13" ht="15" customHeight="1" x14ac:dyDescent="0.25">
      <c r="A128" s="29">
        <v>127</v>
      </c>
      <c r="B128" s="26" t="str">
        <f>VLOOKUP(A128,'Total Data'!$I:$W, COLUMN('Total Data'!$U130)-COLUMN('Total Data'!$I130)+1, FALSE)</f>
        <v>Byzantium II</v>
      </c>
      <c r="C128" s="26">
        <f>VLOOKUP(A128,'Total Data'!$I:$W, COLUMN('Total Data'!$J130)-COLUMN('Total Data'!$I130)+1, FALSE)</f>
        <v>50.92514287063171</v>
      </c>
      <c r="D128" s="26" t="str">
        <f>VLOOKUP(A128,'Total Data'!$K:$W, COLUMN('Total Data'!$U137)-COLUMN('Total Data'!$K137)+1, FALSE)</f>
        <v>Hitchhiker</v>
      </c>
      <c r="E128" s="26">
        <f>VLOOKUP(A128,'Total Data'!$K:$W, COLUMN('Total Data'!$L137)-COLUMN('Total Data'!$K137)+1, FALSE)</f>
        <v>51.908032591229301</v>
      </c>
      <c r="F128" s="26" t="str">
        <f>VLOOKUP(A128,'Total Data'!$M:$W, COLUMN('Total Data'!$U144)-COLUMN('Total Data'!$M144)+1, FALSE)</f>
        <v>Reverse Temple</v>
      </c>
      <c r="G128" s="26">
        <f>VLOOKUP(A128,'Total Data'!$M:$W, COLUMN('Total Data'!$N144)-COLUMN('Total Data'!$M144)+1, FALSE)</f>
        <v>45.189859539496396</v>
      </c>
      <c r="H128" s="26" t="str">
        <f>VLOOKUP(A128,'Total Data'!$O:$W, COLUMN('Total Data'!$U130)-COLUMN('Total Data'!$O130)+1, FALSE)</f>
        <v>Gaema Gowon Total</v>
      </c>
      <c r="I128" s="26">
        <f>VLOOKUP(A128,'Total Data'!$O:$W, COLUMN('Total Data'!$P130)-COLUMN('Total Data'!$O130)+1, FALSE)</f>
        <v>12.70524565395216</v>
      </c>
      <c r="J128" s="26" t="str">
        <f>VLOOKUP(A128,'Total Data'!$Q:$W, COLUMN('Total Data'!$U137)-COLUMN('Total Data'!$Q137)+1, FALSE)</f>
        <v>Enter the Dragon</v>
      </c>
      <c r="K128" s="26">
        <f>VLOOKUP(A128,'Total Data'!$Q:$W, COLUMN('Total Data'!$R137)-COLUMN('Total Data'!$Q137)+1, FALSE)</f>
        <v>8.9650356751381448</v>
      </c>
      <c r="L128" s="26" t="str">
        <f>VLOOKUP(A128,'Total Data'!$S:$W, COLUMN('Total Data'!$U144)-COLUMN('Total Data'!$S144)+1, FALSE)</f>
        <v>Odd-Eye II</v>
      </c>
      <c r="M128" s="26">
        <f>VLOOKUP(A128,'Total Data'!$S:$W, COLUMN('Total Data'!$T144)-COLUMN('Total Data'!$S144)+1, FALSE)</f>
        <v>10.491522610357594</v>
      </c>
    </row>
    <row r="129" spans="1:13" ht="15" customHeight="1" x14ac:dyDescent="0.25">
      <c r="A129" s="29">
        <v>128</v>
      </c>
      <c r="B129" s="26" t="str">
        <f>VLOOKUP(A129,'Total Data'!$I:$W, COLUMN('Total Data'!$U131)-COLUMN('Total Data'!$I131)+1, FALSE)</f>
        <v>Icarus</v>
      </c>
      <c r="C129" s="26">
        <f>VLOOKUP(A129,'Total Data'!$I:$W, COLUMN('Total Data'!$J131)-COLUMN('Total Data'!$I131)+1, FALSE)</f>
        <v>50.897218061697181</v>
      </c>
      <c r="D129" s="26" t="str">
        <f>VLOOKUP(A129,'Total Data'!$K:$W, COLUMN('Total Data'!$U138)-COLUMN('Total Data'!$K138)+1, FALSE)</f>
        <v>Into the Darkness II</v>
      </c>
      <c r="E129" s="26">
        <f>VLOOKUP(A129,'Total Data'!$K:$W, COLUMN('Total Data'!$L138)-COLUMN('Total Data'!$K138)+1, FALSE)</f>
        <v>51.841369276827457</v>
      </c>
      <c r="F129" s="26" t="str">
        <f>VLOOKUP(A129,'Total Data'!$M:$W, COLUMN('Total Data'!$U145)-COLUMN('Total Data'!$M145)+1, FALSE)</f>
        <v>Plains to Hill Total</v>
      </c>
      <c r="G129" s="26">
        <f>VLOOKUP(A129,'Total Data'!$M:$W, COLUMN('Total Data'!$N145)-COLUMN('Total Data'!$M145)+1, FALSE)</f>
        <v>45.103846591305221</v>
      </c>
      <c r="H129" s="26" t="str">
        <f>VLOOKUP(A129,'Total Data'!$O:$W, COLUMN('Total Data'!$U131)-COLUMN('Total Data'!$O131)+1, FALSE)</f>
        <v>Neo Aztec</v>
      </c>
      <c r="I129" s="26">
        <f>VLOOKUP(A129,'Total Data'!$O:$W, COLUMN('Total Data'!$P131)-COLUMN('Total Data'!$O131)+1, FALSE)</f>
        <v>12.733980373517911</v>
      </c>
      <c r="J129" s="26" t="str">
        <f>VLOOKUP(A129,'Total Data'!$Q:$W, COLUMN('Total Data'!$U138)-COLUMN('Total Data'!$Q138)+1, FALSE)</f>
        <v>Bloody Ridge</v>
      </c>
      <c r="K129" s="26">
        <f>VLOOKUP(A129,'Total Data'!$Q:$W, COLUMN('Total Data'!$R138)-COLUMN('Total Data'!$Q138)+1, FALSE)</f>
        <v>8.9808868210556412</v>
      </c>
      <c r="L129" s="26" t="str">
        <f>VLOOKUP(A129,'Total Data'!$S:$W, COLUMN('Total Data'!$U145)-COLUMN('Total Data'!$S145)+1, FALSE)</f>
        <v>Lost Temple GameTV</v>
      </c>
      <c r="M129" s="26">
        <f>VLOOKUP(A129,'Total Data'!$S:$W, COLUMN('Total Data'!$T145)-COLUMN('Total Data'!$S145)+1, FALSE)</f>
        <v>10.500942209731985</v>
      </c>
    </row>
    <row r="130" spans="1:13" ht="15" customHeight="1" x14ac:dyDescent="0.25">
      <c r="A130" s="29">
        <v>129</v>
      </c>
      <c r="B130" s="26" t="str">
        <f>VLOOKUP(A130,'Total Data'!$I:$W, COLUMN('Total Data'!$U132)-COLUMN('Total Data'!$I132)+1, FALSE)</f>
        <v>Peaks of Baekdu Total</v>
      </c>
      <c r="C130" s="26">
        <f>VLOOKUP(A130,'Total Data'!$I:$W, COLUMN('Total Data'!$J132)-COLUMN('Total Data'!$I132)+1, FALSE)</f>
        <v>50.556854464766261</v>
      </c>
      <c r="D130" s="26" t="str">
        <f>VLOOKUP(A130,'Total Data'!$K:$W, COLUMN('Total Data'!$U139)-COLUMN('Total Data'!$K139)+1, FALSE)</f>
        <v>Destination</v>
      </c>
      <c r="E130" s="26">
        <f>VLOOKUP(A130,'Total Data'!$K:$W, COLUMN('Total Data'!$L139)-COLUMN('Total Data'!$K139)+1, FALSE)</f>
        <v>51.480603901954694</v>
      </c>
      <c r="F130" s="26" t="str">
        <f>VLOOKUP(A130,'Total Data'!$M:$W, COLUMN('Total Data'!$U146)-COLUMN('Total Data'!$M146)+1, FALSE)</f>
        <v>Electric Circuit Total</v>
      </c>
      <c r="G130" s="26">
        <f>VLOOKUP(A130,'Total Data'!$M:$W, COLUMN('Total Data'!$N146)-COLUMN('Total Data'!$M146)+1, FALSE)</f>
        <v>45.072814676425075</v>
      </c>
      <c r="H130" s="26" t="str">
        <f>VLOOKUP(A130,'Total Data'!$O:$W, COLUMN('Total Data'!$U132)-COLUMN('Total Data'!$O132)+1, FALSE)</f>
        <v>Loki Total</v>
      </c>
      <c r="I130" s="26">
        <f>VLOOKUP(A130,'Total Data'!$O:$W, COLUMN('Total Data'!$P132)-COLUMN('Total Data'!$O132)+1, FALSE)</f>
        <v>12.758707127412622</v>
      </c>
      <c r="J130" s="26" t="str">
        <f>VLOOKUP(A130,'Total Data'!$Q:$W, COLUMN('Total Data'!$U139)-COLUMN('Total Data'!$Q139)+1, FALSE)</f>
        <v>Grand Line Total</v>
      </c>
      <c r="K130" s="26">
        <f>VLOOKUP(A130,'Total Data'!$Q:$W, COLUMN('Total Data'!$R139)-COLUMN('Total Data'!$Q139)+1, FALSE)</f>
        <v>9.0096089876366943</v>
      </c>
      <c r="L130" s="26" t="str">
        <f>VLOOKUP(A130,'Total Data'!$S:$W, COLUMN('Total Data'!$U146)-COLUMN('Total Data'!$S146)+1, FALSE)</f>
        <v>Monty Hall Total</v>
      </c>
      <c r="M130" s="26">
        <f>VLOOKUP(A130,'Total Data'!$S:$W, COLUMN('Total Data'!$T146)-COLUMN('Total Data'!$S146)+1, FALSE)</f>
        <v>10.508519480812772</v>
      </c>
    </row>
    <row r="131" spans="1:13" ht="15" customHeight="1" x14ac:dyDescent="0.25">
      <c r="A131" s="29">
        <v>130</v>
      </c>
      <c r="B131" s="26" t="str">
        <f>VLOOKUP(A131,'Total Data'!$I:$W, COLUMN('Total Data'!$U133)-COLUMN('Total Data'!$I133)+1, FALSE)</f>
        <v>Desperado</v>
      </c>
      <c r="C131" s="26">
        <f>VLOOKUP(A131,'Total Data'!$I:$W, COLUMN('Total Data'!$J133)-COLUMN('Total Data'!$I133)+1, FALSE)</f>
        <v>50.467900565933647</v>
      </c>
      <c r="D131" s="26" t="str">
        <f>VLOOKUP(A131,'Total Data'!$K:$W, COLUMN('Total Data'!$U140)-COLUMN('Total Data'!$K140)+1, FALSE)</f>
        <v>Nostalgia</v>
      </c>
      <c r="E131" s="26">
        <f>VLOOKUP(A131,'Total Data'!$K:$W, COLUMN('Total Data'!$L140)-COLUMN('Total Data'!$K140)+1, FALSE)</f>
        <v>51.479468869593504</v>
      </c>
      <c r="F131" s="26" t="str">
        <f>VLOOKUP(A131,'Total Data'!$M:$W, COLUMN('Total Data'!$U147)-COLUMN('Total Data'!$M147)+1, FALSE)</f>
        <v>Blade Storm Total</v>
      </c>
      <c r="G131" s="26">
        <f>VLOOKUP(A131,'Total Data'!$M:$W, COLUMN('Total Data'!$N147)-COLUMN('Total Data'!$M147)+1, FALSE)</f>
        <v>45.07196868067674</v>
      </c>
      <c r="H131" s="26" t="str">
        <f>VLOOKUP(A131,'Total Data'!$O:$W, COLUMN('Total Data'!$U133)-COLUMN('Total Data'!$O133)+1, FALSE)</f>
        <v>Byzantium II</v>
      </c>
      <c r="I131" s="26">
        <f>VLOOKUP(A131,'Total Data'!$O:$W, COLUMN('Total Data'!$P133)-COLUMN('Total Data'!$O133)+1, FALSE)</f>
        <v>12.817185792455339</v>
      </c>
      <c r="J131" s="26" t="str">
        <f>VLOOKUP(A131,'Total Data'!$Q:$W, COLUMN('Total Data'!$U140)-COLUMN('Total Data'!$Q140)+1, FALSE)</f>
        <v>Into the Darkness</v>
      </c>
      <c r="K131" s="26">
        <f>VLOOKUP(A131,'Total Data'!$Q:$W, COLUMN('Total Data'!$R140)-COLUMN('Total Data'!$Q140)+1, FALSE)</f>
        <v>9.0931512941840431</v>
      </c>
      <c r="L131" s="26" t="str">
        <f>VLOOKUP(A131,'Total Data'!$S:$W, COLUMN('Total Data'!$U147)-COLUMN('Total Data'!$S147)+1, FALSE)</f>
        <v>Electric Circuit Total</v>
      </c>
      <c r="M131" s="26">
        <f>VLOOKUP(A131,'Total Data'!$S:$W, COLUMN('Total Data'!$T147)-COLUMN('Total Data'!$S147)+1, FALSE)</f>
        <v>10.705877533886024</v>
      </c>
    </row>
    <row r="132" spans="1:13" ht="15" customHeight="1" x14ac:dyDescent="0.25">
      <c r="A132" s="29">
        <v>131</v>
      </c>
      <c r="B132" s="26" t="str">
        <f>VLOOKUP(A132,'Total Data'!$I:$W, COLUMN('Total Data'!$U134)-COLUMN('Total Data'!$I134)+1, FALSE)</f>
        <v>Arcadia Total</v>
      </c>
      <c r="C132" s="26">
        <f>VLOOKUP(A132,'Total Data'!$I:$W, COLUMN('Total Data'!$J134)-COLUMN('Total Data'!$I134)+1, FALSE)</f>
        <v>50.459079289686542</v>
      </c>
      <c r="D132" s="26" t="str">
        <f>VLOOKUP(A132,'Total Data'!$K:$W, COLUMN('Total Data'!$U141)-COLUMN('Total Data'!$K141)+1, FALSE)</f>
        <v>Eye of the Storm</v>
      </c>
      <c r="E132" s="26">
        <f>VLOOKUP(A132,'Total Data'!$K:$W, COLUMN('Total Data'!$L141)-COLUMN('Total Data'!$K141)+1, FALSE)</f>
        <v>51.422719600082416</v>
      </c>
      <c r="F132" s="26" t="str">
        <f>VLOOKUP(A132,'Total Data'!$M:$W, COLUMN('Total Data'!$U148)-COLUMN('Total Data'!$M148)+1, FALSE)</f>
        <v>Athena</v>
      </c>
      <c r="G132" s="26">
        <f>VLOOKUP(A132,'Total Data'!$M:$W, COLUMN('Total Data'!$N148)-COLUMN('Total Data'!$M148)+1, FALSE)</f>
        <v>44.748711776399418</v>
      </c>
      <c r="H132" s="26" t="str">
        <f>VLOOKUP(A132,'Total Data'!$O:$W, COLUMN('Total Data'!$U134)-COLUMN('Total Data'!$O134)+1, FALSE)</f>
        <v>Detonation Total</v>
      </c>
      <c r="I132" s="26">
        <f>VLOOKUP(A132,'Total Data'!$O:$W, COLUMN('Total Data'!$P134)-COLUMN('Total Data'!$O134)+1, FALSE)</f>
        <v>12.866152510443017</v>
      </c>
      <c r="J132" s="26" t="str">
        <f>VLOOKUP(A132,'Total Data'!$Q:$W, COLUMN('Total Data'!$U141)-COLUMN('Total Data'!$Q141)+1, FALSE)</f>
        <v>Monty Hall</v>
      </c>
      <c r="K132" s="26">
        <f>VLOOKUP(A132,'Total Data'!$Q:$W, COLUMN('Total Data'!$R141)-COLUMN('Total Data'!$Q141)+1, FALSE)</f>
        <v>9.147814772629614</v>
      </c>
      <c r="L132" s="26" t="str">
        <f>VLOOKUP(A132,'Total Data'!$S:$W, COLUMN('Total Data'!$U148)-COLUMN('Total Data'!$S148)+1, FALSE)</f>
        <v>Dante's Peak SE</v>
      </c>
      <c r="M132" s="26">
        <f>VLOOKUP(A132,'Total Data'!$S:$W, COLUMN('Total Data'!$T148)-COLUMN('Total Data'!$S148)+1, FALSE)</f>
        <v>10.857620219025268</v>
      </c>
    </row>
    <row r="133" spans="1:13" ht="15" customHeight="1" x14ac:dyDescent="0.25">
      <c r="A133" s="29">
        <v>132</v>
      </c>
      <c r="B133" s="26" t="str">
        <f>VLOOKUP(A133,'Total Data'!$I:$W, COLUMN('Total Data'!$U135)-COLUMN('Total Data'!$I135)+1, FALSE)</f>
        <v>Katrina</v>
      </c>
      <c r="C133" s="26">
        <f>VLOOKUP(A133,'Total Data'!$I:$W, COLUMN('Total Data'!$J135)-COLUMN('Total Data'!$I135)+1, FALSE)</f>
        <v>50.439569689344481</v>
      </c>
      <c r="D133" s="26" t="str">
        <f>VLOOKUP(A133,'Total Data'!$K:$W, COLUMN('Total Data'!$U142)-COLUMN('Total Data'!$K142)+1, FALSE)</f>
        <v>Rush Hour III</v>
      </c>
      <c r="E133" s="26">
        <f>VLOOKUP(A133,'Total Data'!$K:$W, COLUMN('Total Data'!$L142)-COLUMN('Total Data'!$K142)+1, FALSE)</f>
        <v>51.309709801634867</v>
      </c>
      <c r="F133" s="26" t="str">
        <f>VLOOKUP(A133,'Total Data'!$M:$W, COLUMN('Total Data'!$U149)-COLUMN('Total Data'!$M149)+1, FALSE)</f>
        <v>Sin Peaks of Baekdu</v>
      </c>
      <c r="G133" s="26">
        <f>VLOOKUP(A133,'Total Data'!$M:$W, COLUMN('Total Data'!$N149)-COLUMN('Total Data'!$M149)+1, FALSE)</f>
        <v>44.699504777569885</v>
      </c>
      <c r="H133" s="26" t="str">
        <f>VLOOKUP(A133,'Total Data'!$O:$W, COLUMN('Total Data'!$U135)-COLUMN('Total Data'!$O135)+1, FALSE)</f>
        <v>Desperado</v>
      </c>
      <c r="I133" s="26">
        <f>VLOOKUP(A133,'Total Data'!$O:$W, COLUMN('Total Data'!$P135)-COLUMN('Total Data'!$O135)+1, FALSE)</f>
        <v>12.901602843727549</v>
      </c>
      <c r="J133" s="26" t="str">
        <f>VLOOKUP(A133,'Total Data'!$Q:$W, COLUMN('Total Data'!$U142)-COLUMN('Total Data'!$Q142)+1, FALSE)</f>
        <v>Desert Lost Temple</v>
      </c>
      <c r="K133" s="26">
        <f>VLOOKUP(A133,'Total Data'!$Q:$W, COLUMN('Total Data'!$R142)-COLUMN('Total Data'!$Q142)+1, FALSE)</f>
        <v>9.1688963031381405</v>
      </c>
      <c r="L133" s="26" t="str">
        <f>VLOOKUP(A133,'Total Data'!$S:$W, COLUMN('Total Data'!$U149)-COLUMN('Total Data'!$S149)+1, FALSE)</f>
        <v>Gaema Gowon Total</v>
      </c>
      <c r="M133" s="26">
        <f>VLOOKUP(A133,'Total Data'!$S:$W, COLUMN('Total Data'!$T149)-COLUMN('Total Data'!$S149)+1, FALSE)</f>
        <v>10.977334974758142</v>
      </c>
    </row>
    <row r="134" spans="1:13" ht="15" customHeight="1" x14ac:dyDescent="0.25">
      <c r="A134" s="29">
        <v>133</v>
      </c>
      <c r="B134" s="26" t="str">
        <f>VLOOKUP(A134,'Total Data'!$I:$W, COLUMN('Total Data'!$U136)-COLUMN('Total Data'!$I136)+1, FALSE)</f>
        <v>Dante's Peak Total</v>
      </c>
      <c r="C134" s="26">
        <f>VLOOKUP(A134,'Total Data'!$I:$W, COLUMN('Total Data'!$J136)-COLUMN('Total Data'!$I136)+1, FALSE)</f>
        <v>50.426046245298899</v>
      </c>
      <c r="D134" s="26" t="str">
        <f>VLOOKUP(A134,'Total Data'!$K:$W, COLUMN('Total Data'!$U143)-COLUMN('Total Data'!$K143)+1, FALSE)</f>
        <v>Grand Line Total</v>
      </c>
      <c r="E134" s="26">
        <f>VLOOKUP(A134,'Total Data'!$K:$W, COLUMN('Total Data'!$L143)-COLUMN('Total Data'!$K143)+1, FALSE)</f>
        <v>51.290246379874887</v>
      </c>
      <c r="F134" s="26" t="str">
        <f>VLOOKUP(A134,'Total Data'!$M:$W, COLUMN('Total Data'!$U150)-COLUMN('Total Data'!$M150)+1, FALSE)</f>
        <v>Luna the Final</v>
      </c>
      <c r="G134" s="26">
        <f>VLOOKUP(A134,'Total Data'!$M:$W, COLUMN('Total Data'!$N150)-COLUMN('Total Data'!$M150)+1, FALSE)</f>
        <v>44.612417275470612</v>
      </c>
      <c r="H134" s="26" t="str">
        <f>VLOOKUP(A134,'Total Data'!$O:$W, COLUMN('Total Data'!$U136)-COLUMN('Total Data'!$O136)+1, FALSE)</f>
        <v>Neo Forte</v>
      </c>
      <c r="I134" s="26">
        <f>VLOOKUP(A134,'Total Data'!$O:$W, COLUMN('Total Data'!$P136)-COLUMN('Total Data'!$O136)+1, FALSE)</f>
        <v>12.928387269988452</v>
      </c>
      <c r="J134" s="26" t="str">
        <f>VLOOKUP(A134,'Total Data'!$Q:$W, COLUMN('Total Data'!$U143)-COLUMN('Total Data'!$Q143)+1, FALSE)</f>
        <v>Indian Lament Total</v>
      </c>
      <c r="K134" s="26">
        <f>VLOOKUP(A134,'Total Data'!$Q:$W, COLUMN('Total Data'!$R143)-COLUMN('Total Data'!$Q143)+1, FALSE)</f>
        <v>9.1856458241939585</v>
      </c>
      <c r="L134" s="26" t="str">
        <f>VLOOKUP(A134,'Total Data'!$S:$W, COLUMN('Total Data'!$U150)-COLUMN('Total Data'!$S150)+1, FALSE)</f>
        <v>Fortress</v>
      </c>
      <c r="M134" s="26">
        <f>VLOOKUP(A134,'Total Data'!$S:$W, COLUMN('Total Data'!$T150)-COLUMN('Total Data'!$S150)+1, FALSE)</f>
        <v>11.009477018080091</v>
      </c>
    </row>
    <row r="135" spans="1:13" ht="15" customHeight="1" x14ac:dyDescent="0.25">
      <c r="A135" s="29">
        <v>134</v>
      </c>
      <c r="B135" s="26" t="str">
        <f>VLOOKUP(A135,'Total Data'!$I:$W, COLUMN('Total Data'!$U137)-COLUMN('Total Data'!$I137)+1, FALSE)</f>
        <v>Hitchhiker</v>
      </c>
      <c r="C135" s="26">
        <f>VLOOKUP(A135,'Total Data'!$I:$W, COLUMN('Total Data'!$J137)-COLUMN('Total Data'!$I137)+1, FALSE)</f>
        <v>50.400266164936227</v>
      </c>
      <c r="D135" s="26" t="str">
        <f>VLOOKUP(A135,'Total Data'!$K:$W, COLUMN('Total Data'!$U144)-COLUMN('Total Data'!$K144)+1, FALSE)</f>
        <v>Tau Cross</v>
      </c>
      <c r="E135" s="26">
        <f>VLOOKUP(A135,'Total Data'!$K:$W, COLUMN('Total Data'!$L144)-COLUMN('Total Data'!$K144)+1, FALSE)</f>
        <v>51.285011944691519</v>
      </c>
      <c r="F135" s="26" t="str">
        <f>VLOOKUP(A135,'Total Data'!$M:$W, COLUMN('Total Data'!$U151)-COLUMN('Total Data'!$M151)+1, FALSE)</f>
        <v>Warp Gates Total</v>
      </c>
      <c r="G135" s="26">
        <f>VLOOKUP(A135,'Total Data'!$M:$W, COLUMN('Total Data'!$N151)-COLUMN('Total Data'!$M151)+1, FALSE)</f>
        <v>44.603284182783668</v>
      </c>
      <c r="H135" s="26" t="str">
        <f>VLOOKUP(A135,'Total Data'!$O:$W, COLUMN('Total Data'!$U137)-COLUMN('Total Data'!$O137)+1, FALSE)</f>
        <v>Empire of the Sun</v>
      </c>
      <c r="I135" s="26">
        <f>VLOOKUP(A135,'Total Data'!$O:$W, COLUMN('Total Data'!$P137)-COLUMN('Total Data'!$O137)+1, FALSE)</f>
        <v>12.930931251018645</v>
      </c>
      <c r="J135" s="26" t="str">
        <f>VLOOKUP(A135,'Total Data'!$Q:$W, COLUMN('Total Data'!$U144)-COLUMN('Total Data'!$Q144)+1, FALSE)</f>
        <v>Lost Temple Total</v>
      </c>
      <c r="K135" s="26">
        <f>VLOOKUP(A135,'Total Data'!$Q:$W, COLUMN('Total Data'!$R144)-COLUMN('Total Data'!$Q144)+1, FALSE)</f>
        <v>9.210515540610162</v>
      </c>
      <c r="L135" s="26" t="str">
        <f>VLOOKUP(A135,'Total Data'!$S:$W, COLUMN('Total Data'!$U151)-COLUMN('Total Data'!$S151)+1, FALSE)</f>
        <v>Vertigo</v>
      </c>
      <c r="M135" s="26">
        <f>VLOOKUP(A135,'Total Data'!$S:$W, COLUMN('Total Data'!$T151)-COLUMN('Total Data'!$S151)+1, FALSE)</f>
        <v>11.099903783108729</v>
      </c>
    </row>
    <row r="136" spans="1:13" ht="15" customHeight="1" x14ac:dyDescent="0.25">
      <c r="A136" s="29">
        <v>135</v>
      </c>
      <c r="B136" s="26" t="str">
        <f>VLOOKUP(A136,'Total Data'!$I:$W, COLUMN('Total Data'!$U138)-COLUMN('Total Data'!$I138)+1, FALSE)</f>
        <v>Blitz Total</v>
      </c>
      <c r="C136" s="26">
        <f>VLOOKUP(A136,'Total Data'!$I:$W, COLUMN('Total Data'!$J138)-COLUMN('Total Data'!$I138)+1, FALSE)</f>
        <v>50.395258812259627</v>
      </c>
      <c r="D136" s="26" t="str">
        <f>VLOOKUP(A136,'Total Data'!$K:$W, COLUMN('Total Data'!$U145)-COLUMN('Total Data'!$K145)+1, FALSE)</f>
        <v>Pathfinder</v>
      </c>
      <c r="E136" s="26">
        <f>VLOOKUP(A136,'Total Data'!$K:$W, COLUMN('Total Data'!$L145)-COLUMN('Total Data'!$K145)+1, FALSE)</f>
        <v>51.283078462693304</v>
      </c>
      <c r="F136" s="26" t="str">
        <f>VLOOKUP(A136,'Total Data'!$M:$W, COLUMN('Total Data'!$U152)-COLUMN('Total Data'!$M152)+1, FALSE)</f>
        <v>Byzantium Total</v>
      </c>
      <c r="G136" s="26">
        <f>VLOOKUP(A136,'Total Data'!$M:$W, COLUMN('Total Data'!$N152)-COLUMN('Total Data'!$M152)+1, FALSE)</f>
        <v>44.550433971562981</v>
      </c>
      <c r="H136" s="26" t="str">
        <f>VLOOKUP(A136,'Total Data'!$O:$W, COLUMN('Total Data'!$U138)-COLUMN('Total Data'!$O138)+1, FALSE)</f>
        <v>WCG Neo Jungle Story</v>
      </c>
      <c r="I136" s="26">
        <f>VLOOKUP(A136,'Total Data'!$O:$W, COLUMN('Total Data'!$P138)-COLUMN('Total Data'!$O138)+1, FALSE)</f>
        <v>13.00492536599887</v>
      </c>
      <c r="J136" s="26" t="str">
        <f>VLOOKUP(A136,'Total Data'!$Q:$W, COLUMN('Total Data'!$U145)-COLUMN('Total Data'!$Q145)+1, FALSE)</f>
        <v>Outsider Total</v>
      </c>
      <c r="K136" s="26">
        <f>VLOOKUP(A136,'Total Data'!$Q:$W, COLUMN('Total Data'!$R145)-COLUMN('Total Data'!$Q145)+1, FALSE)</f>
        <v>9.2136967385601025</v>
      </c>
      <c r="L136" s="26" t="str">
        <f>VLOOKUP(A136,'Total Data'!$S:$W, COLUMN('Total Data'!$U152)-COLUMN('Total Data'!$S152)+1, FALSE)</f>
        <v>Blade Storm Total</v>
      </c>
      <c r="M136" s="26">
        <f>VLOOKUP(A136,'Total Data'!$S:$W, COLUMN('Total Data'!$T152)-COLUMN('Total Data'!$S152)+1, FALSE)</f>
        <v>11.140026835568705</v>
      </c>
    </row>
    <row r="137" spans="1:13" ht="15" customHeight="1" x14ac:dyDescent="0.25">
      <c r="A137" s="29">
        <v>136</v>
      </c>
      <c r="B137" s="26" t="str">
        <f>VLOOKUP(A137,'Total Data'!$I:$W, COLUMN('Total Data'!$U139)-COLUMN('Total Data'!$I139)+1, FALSE)</f>
        <v>Sin Pioneer Period</v>
      </c>
      <c r="C137" s="26">
        <f>VLOOKUP(A137,'Total Data'!$I:$W, COLUMN('Total Data'!$J139)-COLUMN('Total Data'!$I139)+1, FALSE)</f>
        <v>50.30369640154084</v>
      </c>
      <c r="D137" s="26" t="str">
        <f>VLOOKUP(A137,'Total Data'!$K:$W, COLUMN('Total Data'!$U146)-COLUMN('Total Data'!$K146)+1, FALSE)</f>
        <v>Zodiac</v>
      </c>
      <c r="E137" s="26">
        <f>VLOOKUP(A137,'Total Data'!$K:$W, COLUMN('Total Data'!$L146)-COLUMN('Total Data'!$K146)+1, FALSE)</f>
        <v>50.952834092633267</v>
      </c>
      <c r="F137" s="26" t="str">
        <f>VLOOKUP(A137,'Total Data'!$M:$W, COLUMN('Total Data'!$U153)-COLUMN('Total Data'!$M153)+1, FALSE)</f>
        <v>Moon Glaive</v>
      </c>
      <c r="G137" s="26">
        <f>VLOOKUP(A137,'Total Data'!$M:$W, COLUMN('Total Data'!$N153)-COLUMN('Total Data'!$M153)+1, FALSE)</f>
        <v>44.534625898678442</v>
      </c>
      <c r="H137" s="26" t="str">
        <f>VLOOKUP(A137,'Total Data'!$O:$W, COLUMN('Total Data'!$U139)-COLUMN('Total Data'!$O139)+1, FALSE)</f>
        <v>Alchemist</v>
      </c>
      <c r="I137" s="26">
        <f>VLOOKUP(A137,'Total Data'!$O:$W, COLUMN('Total Data'!$P139)-COLUMN('Total Data'!$O139)+1, FALSE)</f>
        <v>13.015974398128034</v>
      </c>
      <c r="J137" s="26" t="str">
        <f>VLOOKUP(A137,'Total Data'!$Q:$W, COLUMN('Total Data'!$U146)-COLUMN('Total Data'!$Q146)+1, FALSE)</f>
        <v>Lost Temple II</v>
      </c>
      <c r="K137" s="26">
        <f>VLOOKUP(A137,'Total Data'!$Q:$W, COLUMN('Total Data'!$R146)-COLUMN('Total Data'!$Q146)+1, FALSE)</f>
        <v>9.4156919102137433</v>
      </c>
      <c r="L137" s="26" t="str">
        <f>VLOOKUP(A137,'Total Data'!$S:$W, COLUMN('Total Data'!$U153)-COLUMN('Total Data'!$S153)+1, FALSE)</f>
        <v>Loki Total</v>
      </c>
      <c r="M137" s="26">
        <f>VLOOKUP(A137,'Total Data'!$S:$W, COLUMN('Total Data'!$T153)-COLUMN('Total Data'!$S153)+1, FALSE)</f>
        <v>11.283732948995722</v>
      </c>
    </row>
    <row r="138" spans="1:13" ht="15" customHeight="1" x14ac:dyDescent="0.25">
      <c r="A138" s="29">
        <v>137</v>
      </c>
      <c r="B138" s="26" t="str">
        <f>VLOOKUP(A138,'Total Data'!$I:$W, COLUMN('Total Data'!$U140)-COLUMN('Total Data'!$I140)+1, FALSE)</f>
        <v>Troy</v>
      </c>
      <c r="C138" s="26">
        <f>VLOOKUP(A138,'Total Data'!$I:$W, COLUMN('Total Data'!$J140)-COLUMN('Total Data'!$I140)+1, FALSE)</f>
        <v>50.295843390798126</v>
      </c>
      <c r="D138" s="26" t="str">
        <f>VLOOKUP(A138,'Total Data'!$K:$W, COLUMN('Total Data'!$U147)-COLUMN('Total Data'!$K147)+1, FALSE)</f>
        <v>Neo Medusa</v>
      </c>
      <c r="E138" s="26">
        <f>VLOOKUP(A138,'Total Data'!$K:$W, COLUMN('Total Data'!$L147)-COLUMN('Total Data'!$K147)+1, FALSE)</f>
        <v>50.777807441360331</v>
      </c>
      <c r="F138" s="26" t="str">
        <f>VLOOKUP(A138,'Total Data'!$M:$W, COLUMN('Total Data'!$U154)-COLUMN('Total Data'!$M154)+1, FALSE)</f>
        <v>Enter the Dragon</v>
      </c>
      <c r="G138" s="26">
        <f>VLOOKUP(A138,'Total Data'!$M:$W, COLUMN('Total Data'!$N154)-COLUMN('Total Data'!$M154)+1, FALSE)</f>
        <v>44.28200724631261</v>
      </c>
      <c r="H138" s="26" t="str">
        <f>VLOOKUP(A138,'Total Data'!$O:$W, COLUMN('Total Data'!$U140)-COLUMN('Total Data'!$O140)+1, FALSE)</f>
        <v>Fortress SE</v>
      </c>
      <c r="I138" s="26">
        <f>VLOOKUP(A138,'Total Data'!$O:$W, COLUMN('Total Data'!$P140)-COLUMN('Total Data'!$O140)+1, FALSE)</f>
        <v>13.078981601578128</v>
      </c>
      <c r="J138" s="26" t="str">
        <f>VLOOKUP(A138,'Total Data'!$Q:$W, COLUMN('Total Data'!$U147)-COLUMN('Total Data'!$Q147)+1, FALSE)</f>
        <v>Grand Line SE</v>
      </c>
      <c r="K138" s="26">
        <f>VLOOKUP(A138,'Total Data'!$Q:$W, COLUMN('Total Data'!$R147)-COLUMN('Total Data'!$Q147)+1, FALSE)</f>
        <v>9.4316605619054652</v>
      </c>
      <c r="L138" s="26" t="str">
        <f>VLOOKUP(A138,'Total Data'!$S:$W, COLUMN('Total Data'!$U154)-COLUMN('Total Data'!$S154)+1, FALSE)</f>
        <v>Neo Electric Circuit</v>
      </c>
      <c r="M138" s="26">
        <f>VLOOKUP(A138,'Total Data'!$S:$W, COLUMN('Total Data'!$T154)-COLUMN('Total Data'!$S154)+1, FALSE)</f>
        <v>11.333735107539788</v>
      </c>
    </row>
    <row r="139" spans="1:13" ht="15" customHeight="1" x14ac:dyDescent="0.25">
      <c r="A139" s="29">
        <v>138</v>
      </c>
      <c r="B139" s="26" t="str">
        <f>VLOOKUP(A139,'Total Data'!$I:$W, COLUMN('Total Data'!$U141)-COLUMN('Total Data'!$I141)+1, FALSE)</f>
        <v>Benzene</v>
      </c>
      <c r="C139" s="26">
        <f>VLOOKUP(A139,'Total Data'!$I:$W, COLUMN('Total Data'!$J141)-COLUMN('Total Data'!$I141)+1, FALSE)</f>
        <v>50.264408412779915</v>
      </c>
      <c r="D139" s="26" t="str">
        <f>VLOOKUP(A139,'Total Data'!$K:$W, COLUMN('Total Data'!$U148)-COLUMN('Total Data'!$K148)+1, FALSE)</f>
        <v>Python</v>
      </c>
      <c r="E139" s="26">
        <f>VLOOKUP(A139,'Total Data'!$K:$W, COLUMN('Total Data'!$L148)-COLUMN('Total Data'!$K148)+1, FALSE)</f>
        <v>50.670458462615308</v>
      </c>
      <c r="F139" s="26" t="str">
        <f>VLOOKUP(A139,'Total Data'!$M:$W, COLUMN('Total Data'!$U155)-COLUMN('Total Data'!$M155)+1, FALSE)</f>
        <v>Dark Sauron</v>
      </c>
      <c r="G139" s="26">
        <f>VLOOKUP(A139,'Total Data'!$M:$W, COLUMN('Total Data'!$N155)-COLUMN('Total Data'!$M155)+1, FALSE)</f>
        <v>44.239661184070805</v>
      </c>
      <c r="H139" s="26" t="str">
        <f>VLOOKUP(A139,'Total Data'!$O:$W, COLUMN('Total Data'!$U141)-COLUMN('Total Data'!$O141)+1, FALSE)</f>
        <v>Dante's Peak SE</v>
      </c>
      <c r="I139" s="26">
        <f>VLOOKUP(A139,'Total Data'!$O:$W, COLUMN('Total Data'!$P141)-COLUMN('Total Data'!$O141)+1, FALSE)</f>
        <v>13.123831040428911</v>
      </c>
      <c r="J139" s="26" t="str">
        <f>VLOOKUP(A139,'Total Data'!$Q:$W, COLUMN('Total Data'!$U148)-COLUMN('Total Data'!$Q148)+1, FALSE)</f>
        <v>Return of the King</v>
      </c>
      <c r="K139" s="26">
        <f>VLOOKUP(A139,'Total Data'!$Q:$W, COLUMN('Total Data'!$R148)-COLUMN('Total Data'!$Q148)+1, FALSE)</f>
        <v>9.4338178126290728</v>
      </c>
      <c r="L139" s="26" t="str">
        <f>VLOOKUP(A139,'Total Data'!$S:$W, COLUMN('Total Data'!$U155)-COLUMN('Total Data'!$S155)+1, FALSE)</f>
        <v>Polaris Rhapsody</v>
      </c>
      <c r="M139" s="26">
        <f>VLOOKUP(A139,'Total Data'!$S:$W, COLUMN('Total Data'!$T155)-COLUMN('Total Data'!$S155)+1, FALSE)</f>
        <v>11.483513615255953</v>
      </c>
    </row>
    <row r="140" spans="1:13" ht="15" customHeight="1" x14ac:dyDescent="0.25">
      <c r="A140" s="29">
        <v>139</v>
      </c>
      <c r="B140" s="26" t="str">
        <f>VLOOKUP(A140,'Total Data'!$I:$W, COLUMN('Total Data'!$U142)-COLUMN('Total Data'!$I142)+1, FALSE)</f>
        <v>Forbidden Zone Total</v>
      </c>
      <c r="C140" s="26">
        <f>VLOOKUP(A140,'Total Data'!$I:$W, COLUMN('Total Data'!$J142)-COLUMN('Total Data'!$I142)+1, FALSE)</f>
        <v>50.258825055131005</v>
      </c>
      <c r="D140" s="26" t="str">
        <f>VLOOKUP(A140,'Total Data'!$K:$W, COLUMN('Total Data'!$U149)-COLUMN('Total Data'!$K149)+1, FALSE)</f>
        <v>Rivalry</v>
      </c>
      <c r="E140" s="26">
        <f>VLOOKUP(A140,'Total Data'!$K:$W, COLUMN('Total Data'!$L149)-COLUMN('Total Data'!$K149)+1, FALSE)</f>
        <v>50.658424871285725</v>
      </c>
      <c r="F140" s="26" t="str">
        <f>VLOOKUP(A140,'Total Data'!$M:$W, COLUMN('Total Data'!$U156)-COLUMN('Total Data'!$M156)+1, FALSE)</f>
        <v>Tuscon</v>
      </c>
      <c r="G140" s="26">
        <f>VLOOKUP(A140,'Total Data'!$M:$W, COLUMN('Total Data'!$N156)-COLUMN('Total Data'!$M156)+1, FALSE)</f>
        <v>44.230780842427194</v>
      </c>
      <c r="H140" s="26" t="str">
        <f>VLOOKUP(A140,'Total Data'!$O:$W, COLUMN('Total Data'!$U142)-COLUMN('Total Data'!$O142)+1, FALSE)</f>
        <v>Fortress</v>
      </c>
      <c r="I140" s="26">
        <f>VLOOKUP(A140,'Total Data'!$O:$W, COLUMN('Total Data'!$P142)-COLUMN('Total Data'!$O142)+1, FALSE)</f>
        <v>13.139569168950242</v>
      </c>
      <c r="J140" s="26" t="str">
        <f>VLOOKUP(A140,'Total Data'!$Q:$W, COLUMN('Total Data'!$U149)-COLUMN('Total Data'!$Q149)+1, FALSE)</f>
        <v>Namja Iyagi</v>
      </c>
      <c r="K140" s="26">
        <f>VLOOKUP(A140,'Total Data'!$Q:$W, COLUMN('Total Data'!$R149)-COLUMN('Total Data'!$Q149)+1, FALSE)</f>
        <v>9.4404745367431424</v>
      </c>
      <c r="L140" s="26" t="str">
        <f>VLOOKUP(A140,'Total Data'!$S:$W, COLUMN('Total Data'!$U156)-COLUMN('Total Data'!$S156)+1, FALSE)</f>
        <v>Fortress Total</v>
      </c>
      <c r="M140" s="26">
        <f>VLOOKUP(A140,'Total Data'!$S:$W, COLUMN('Total Data'!$T156)-COLUMN('Total Data'!$S156)+1, FALSE)</f>
        <v>11.491773683383109</v>
      </c>
    </row>
    <row r="141" spans="1:13" ht="15" customHeight="1" x14ac:dyDescent="0.25">
      <c r="A141" s="29">
        <v>140</v>
      </c>
      <c r="B141" s="26" t="str">
        <f>VLOOKUP(A141,'Total Data'!$I:$W, COLUMN('Total Data'!$U143)-COLUMN('Total Data'!$I143)+1, FALSE)</f>
        <v>Jim Raynor's Memory Jungle</v>
      </c>
      <c r="C141" s="26">
        <f>VLOOKUP(A141,'Total Data'!$I:$W, COLUMN('Total Data'!$J143)-COLUMN('Total Data'!$I143)+1, FALSE)</f>
        <v>50.120093833275732</v>
      </c>
      <c r="D141" s="26" t="str">
        <f>VLOOKUP(A141,'Total Data'!$K:$W, COLUMN('Total Data'!$U150)-COLUMN('Total Data'!$K150)+1, FALSE)</f>
        <v>Sin Gaema Gowon</v>
      </c>
      <c r="E141" s="26">
        <f>VLOOKUP(A141,'Total Data'!$K:$W, COLUMN('Total Data'!$L150)-COLUMN('Total Data'!$K150)+1, FALSE)</f>
        <v>50.508125122629863</v>
      </c>
      <c r="F141" s="26" t="str">
        <f>VLOOKUP(A141,'Total Data'!$M:$W, COLUMN('Total Data'!$U157)-COLUMN('Total Data'!$M157)+1, FALSE)</f>
        <v>Lost Temple II</v>
      </c>
      <c r="G141" s="26">
        <f>VLOOKUP(A141,'Total Data'!$M:$W, COLUMN('Total Data'!$N157)-COLUMN('Total Data'!$M157)+1, FALSE)</f>
        <v>44.051219245716815</v>
      </c>
      <c r="H141" s="26" t="str">
        <f>VLOOKUP(A141,'Total Data'!$O:$W, COLUMN('Total Data'!$U143)-COLUMN('Total Data'!$O143)+1, FALSE)</f>
        <v>Detonation F</v>
      </c>
      <c r="I141" s="26">
        <f>VLOOKUP(A141,'Total Data'!$O:$W, COLUMN('Total Data'!$P143)-COLUMN('Total Data'!$O143)+1, FALSE)</f>
        <v>13.164435425144291</v>
      </c>
      <c r="J141" s="26" t="str">
        <f>VLOOKUP(A141,'Total Data'!$Q:$W, COLUMN('Total Data'!$U150)-COLUMN('Total Data'!$Q150)+1, FALSE)</f>
        <v>Fortress Total</v>
      </c>
      <c r="K141" s="26">
        <f>VLOOKUP(A141,'Total Data'!$Q:$W, COLUMN('Total Data'!$R150)-COLUMN('Total Data'!$Q150)+1, FALSE)</f>
        <v>9.4797101629867075</v>
      </c>
      <c r="L141" s="26" t="str">
        <f>VLOOKUP(A141,'Total Data'!$S:$W, COLUMN('Total Data'!$U157)-COLUMN('Total Data'!$S157)+1, FALSE)</f>
        <v>Neo Forte</v>
      </c>
      <c r="M141" s="26">
        <f>VLOOKUP(A141,'Total Data'!$S:$W, COLUMN('Total Data'!$T157)-COLUMN('Total Data'!$S157)+1, FALSE)</f>
        <v>11.514300058865924</v>
      </c>
    </row>
    <row r="142" spans="1:13" ht="15" customHeight="1" x14ac:dyDescent="0.25">
      <c r="A142" s="29">
        <v>141</v>
      </c>
      <c r="B142" s="26" t="str">
        <f>VLOOKUP(A142,'Total Data'!$I:$W, COLUMN('Total Data'!$U144)-COLUMN('Total Data'!$I144)+1, FALSE)</f>
        <v>Baekmagoji</v>
      </c>
      <c r="C142" s="26">
        <f>VLOOKUP(A142,'Total Data'!$I:$W, COLUMN('Total Data'!$J144)-COLUMN('Total Data'!$I144)+1, FALSE)</f>
        <v>50.047581388993926</v>
      </c>
      <c r="D142" s="26" t="str">
        <f>VLOOKUP(A142,'Total Data'!$K:$W, COLUMN('Total Data'!$U151)-COLUMN('Total Data'!$K151)+1, FALSE)</f>
        <v>Incubus Total</v>
      </c>
      <c r="E142" s="26">
        <f>VLOOKUP(A142,'Total Data'!$K:$W, COLUMN('Total Data'!$L151)-COLUMN('Total Data'!$K151)+1, FALSE)</f>
        <v>50.474900725096049</v>
      </c>
      <c r="F142" s="26" t="str">
        <f>VLOOKUP(A142,'Total Data'!$M:$W, COLUMN('Total Data'!$U158)-COLUMN('Total Data'!$M158)+1, FALSE)</f>
        <v>Alchemist</v>
      </c>
      <c r="G142" s="26">
        <f>VLOOKUP(A142,'Total Data'!$M:$W, COLUMN('Total Data'!$N158)-COLUMN('Total Data'!$M158)+1, FALSE)</f>
        <v>43.92914947967521</v>
      </c>
      <c r="H142" s="26" t="str">
        <f>VLOOKUP(A142,'Total Data'!$O:$W, COLUMN('Total Data'!$U144)-COLUMN('Total Data'!$O144)+1, FALSE)</f>
        <v>Outsider</v>
      </c>
      <c r="I142" s="26">
        <f>VLOOKUP(A142,'Total Data'!$O:$W, COLUMN('Total Data'!$P144)-COLUMN('Total Data'!$O144)+1, FALSE)</f>
        <v>13.189359721091424</v>
      </c>
      <c r="J142" s="26" t="str">
        <f>VLOOKUP(A142,'Total Data'!$Q:$W, COLUMN('Total Data'!$U151)-COLUMN('Total Data'!$Q151)+1, FALSE)</f>
        <v>Loki Total</v>
      </c>
      <c r="K142" s="26">
        <f>VLOOKUP(A142,'Total Data'!$Q:$W, COLUMN('Total Data'!$R151)-COLUMN('Total Data'!$Q151)+1, FALSE)</f>
        <v>9.5843962233107689</v>
      </c>
      <c r="L142" s="26" t="str">
        <f>VLOOKUP(A142,'Total Data'!$S:$W, COLUMN('Total Data'!$U158)-COLUMN('Total Data'!$S158)+1, FALSE)</f>
        <v>Avant-garde Total</v>
      </c>
      <c r="M142" s="26">
        <f>VLOOKUP(A142,'Total Data'!$S:$W, COLUMN('Total Data'!$T158)-COLUMN('Total Data'!$S158)+1, FALSE)</f>
        <v>11.577607770627885</v>
      </c>
    </row>
    <row r="143" spans="1:13" ht="15" customHeight="1" x14ac:dyDescent="0.25">
      <c r="A143" s="29">
        <v>142</v>
      </c>
      <c r="B143" s="26" t="str">
        <f>VLOOKUP(A143,'Total Data'!$I:$W, COLUMN('Total Data'!$U145)-COLUMN('Total Data'!$I145)+1, FALSE)</f>
        <v>Blade Storm</v>
      </c>
      <c r="C143" s="26">
        <f>VLOOKUP(A143,'Total Data'!$I:$W, COLUMN('Total Data'!$J145)-COLUMN('Total Data'!$I145)+1, FALSE)</f>
        <v>50.045988930609312</v>
      </c>
      <c r="D143" s="26" t="str">
        <f>VLOOKUP(A143,'Total Data'!$K:$W, COLUMN('Total Data'!$U152)-COLUMN('Total Data'!$K152)+1, FALSE)</f>
        <v>Carthage Total</v>
      </c>
      <c r="E143" s="26">
        <f>VLOOKUP(A143,'Total Data'!$K:$W, COLUMN('Total Data'!$L152)-COLUMN('Total Data'!$K152)+1, FALSE)</f>
        <v>50.230704381586719</v>
      </c>
      <c r="F143" s="26" t="str">
        <f>VLOOKUP(A143,'Total Data'!$M:$W, COLUMN('Total Data'!$U159)-COLUMN('Total Data'!$M159)+1, FALSE)</f>
        <v>Plains to Hill Desert</v>
      </c>
      <c r="G143" s="26">
        <f>VLOOKUP(A143,'Total Data'!$M:$W, COLUMN('Total Data'!$N159)-COLUMN('Total Data'!$M159)+1, FALSE)</f>
        <v>43.917099431058531</v>
      </c>
      <c r="H143" s="26" t="str">
        <f>VLOOKUP(A143,'Total Data'!$O:$W, COLUMN('Total Data'!$U145)-COLUMN('Total Data'!$O145)+1, FALSE)</f>
        <v>Fortress Total</v>
      </c>
      <c r="I143" s="26">
        <f>VLOOKUP(A143,'Total Data'!$O:$W, COLUMN('Total Data'!$P145)-COLUMN('Total Data'!$O145)+1, FALSE)</f>
        <v>13.200637106062709</v>
      </c>
      <c r="J143" s="26" t="str">
        <f>VLOOKUP(A143,'Total Data'!$Q:$W, COLUMN('Total Data'!$U152)-COLUMN('Total Data'!$Q152)+1, FALSE)</f>
        <v>Lost Temple GameTV</v>
      </c>
      <c r="K143" s="26">
        <f>VLOOKUP(A143,'Total Data'!$Q:$W, COLUMN('Total Data'!$R152)-COLUMN('Total Data'!$Q152)+1, FALSE)</f>
        <v>9.6164845732483073</v>
      </c>
      <c r="L143" s="26" t="str">
        <f>VLOOKUP(A143,'Total Data'!$S:$W, COLUMN('Total Data'!$U159)-COLUMN('Total Data'!$S159)+1, FALSE)</f>
        <v>Grand Line Total</v>
      </c>
      <c r="M143" s="26">
        <f>VLOOKUP(A143,'Total Data'!$S:$W, COLUMN('Total Data'!$T159)-COLUMN('Total Data'!$S159)+1, FALSE)</f>
        <v>11.59605914214173</v>
      </c>
    </row>
    <row r="144" spans="1:13" ht="15" customHeight="1" x14ac:dyDescent="0.25">
      <c r="A144" s="29">
        <v>143</v>
      </c>
      <c r="B144" s="26" t="str">
        <f>VLOOKUP(A144,'Total Data'!$I:$W, COLUMN('Total Data'!$U146)-COLUMN('Total Data'!$I146)+1, FALSE)</f>
        <v>Outsider Total</v>
      </c>
      <c r="C144" s="26">
        <f>VLOOKUP(A144,'Total Data'!$I:$W, COLUMN('Total Data'!$J146)-COLUMN('Total Data'!$I146)+1, FALSE)</f>
        <v>50.023176783847497</v>
      </c>
      <c r="D144" s="26" t="str">
        <f>VLOOKUP(A144,'Total Data'!$K:$W, COLUMN('Total Data'!$U153)-COLUMN('Total Data'!$K153)+1, FALSE)</f>
        <v>Jim Raynor's Memory Jungle J1.5</v>
      </c>
      <c r="E144" s="26">
        <f>VLOOKUP(A144,'Total Data'!$K:$W, COLUMN('Total Data'!$L153)-COLUMN('Total Data'!$K153)+1, FALSE)</f>
        <v>50.093629855226382</v>
      </c>
      <c r="F144" s="26" t="str">
        <f>VLOOKUP(A144,'Total Data'!$M:$W, COLUMN('Total Data'!$U160)-COLUMN('Total Data'!$M160)+1, FALSE)</f>
        <v>Arcadia Total</v>
      </c>
      <c r="G144" s="26">
        <f>VLOOKUP(A144,'Total Data'!$M:$W, COLUMN('Total Data'!$N160)-COLUMN('Total Data'!$M160)+1, FALSE)</f>
        <v>43.810534265492009</v>
      </c>
      <c r="H144" s="26" t="str">
        <f>VLOOKUP(A144,'Total Data'!$O:$W, COLUMN('Total Data'!$U146)-COLUMN('Total Data'!$O146)+1, FALSE)</f>
        <v>Blade Storm</v>
      </c>
      <c r="I144" s="26">
        <f>VLOOKUP(A144,'Total Data'!$O:$W, COLUMN('Total Data'!$P146)-COLUMN('Total Data'!$O146)+1, FALSE)</f>
        <v>13.224158487427983</v>
      </c>
      <c r="J144" s="26" t="str">
        <f>VLOOKUP(A144,'Total Data'!$Q:$W, COLUMN('Total Data'!$U153)-COLUMN('Total Data'!$Q153)+1, FALSE)</f>
        <v>Monty Hall Total</v>
      </c>
      <c r="K144" s="26">
        <f>VLOOKUP(A144,'Total Data'!$Q:$W, COLUMN('Total Data'!$R153)-COLUMN('Total Data'!$Q153)+1, FALSE)</f>
        <v>9.7048933746720927</v>
      </c>
      <c r="L144" s="26" t="str">
        <f>VLOOKUP(A144,'Total Data'!$S:$W, COLUMN('Total Data'!$U160)-COLUMN('Total Data'!$S160)+1, FALSE)</f>
        <v>Empire of the Sun</v>
      </c>
      <c r="M144" s="26">
        <f>VLOOKUP(A144,'Total Data'!$S:$W, COLUMN('Total Data'!$T160)-COLUMN('Total Data'!$S160)+1, FALSE)</f>
        <v>11.665380065333935</v>
      </c>
    </row>
    <row r="145" spans="1:13" ht="15" customHeight="1" x14ac:dyDescent="0.25">
      <c r="A145" s="29">
        <v>144</v>
      </c>
      <c r="B145" s="26" t="str">
        <f>VLOOKUP(A145,'Total Data'!$I:$W, COLUMN('Total Data'!$U147)-COLUMN('Total Data'!$I147)+1, FALSE)</f>
        <v>Colosseum II</v>
      </c>
      <c r="C145" s="26">
        <f>VLOOKUP(A145,'Total Data'!$I:$W, COLUMN('Total Data'!$J147)-COLUMN('Total Data'!$I147)+1, FALSE)</f>
        <v>49.943189825217729</v>
      </c>
      <c r="D145" s="26" t="str">
        <f>VLOOKUP(A145,'Total Data'!$K:$W, COLUMN('Total Data'!$U154)-COLUMN('Total Data'!$K154)+1, FALSE)</f>
        <v>Neo Moon Glaive</v>
      </c>
      <c r="E145" s="26">
        <f>VLOOKUP(A145,'Total Data'!$K:$W, COLUMN('Total Data'!$L154)-COLUMN('Total Data'!$K154)+1, FALSE)</f>
        <v>50.068339215780952</v>
      </c>
      <c r="F145" s="26" t="str">
        <f>VLOOKUP(A145,'Total Data'!$M:$W, COLUMN('Total Data'!$U161)-COLUMN('Total Data'!$M161)+1, FALSE)</f>
        <v>Fortress</v>
      </c>
      <c r="G145" s="26">
        <f>VLOOKUP(A145,'Total Data'!$M:$W, COLUMN('Total Data'!$N161)-COLUMN('Total Data'!$M161)+1, FALSE)</f>
        <v>43.645655831745884</v>
      </c>
      <c r="H145" s="26" t="str">
        <f>VLOOKUP(A145,'Total Data'!$O:$W, COLUMN('Total Data'!$U147)-COLUMN('Total Data'!$O147)+1, FALSE)</f>
        <v>Showdown</v>
      </c>
      <c r="I145" s="26">
        <f>VLOOKUP(A145,'Total Data'!$O:$W, COLUMN('Total Data'!$P147)-COLUMN('Total Data'!$O147)+1, FALSE)</f>
        <v>13.239508282897068</v>
      </c>
      <c r="J145" s="26" t="str">
        <f>VLOOKUP(A145,'Total Data'!$Q:$W, COLUMN('Total Data'!$U154)-COLUMN('Total Data'!$Q154)+1, FALSE)</f>
        <v>Rush Hour II</v>
      </c>
      <c r="K145" s="26">
        <f>VLOOKUP(A145,'Total Data'!$Q:$W, COLUMN('Total Data'!$R154)-COLUMN('Total Data'!$Q154)+1, FALSE)</f>
        <v>9.7422193112385926</v>
      </c>
      <c r="L145" s="26" t="str">
        <f>VLOOKUP(A145,'Total Data'!$S:$W, COLUMN('Total Data'!$U161)-COLUMN('Total Data'!$S161)+1, FALSE)</f>
        <v>Detonation Total</v>
      </c>
      <c r="M145" s="26">
        <f>VLOOKUP(A145,'Total Data'!$S:$W, COLUMN('Total Data'!$T161)-COLUMN('Total Data'!$S161)+1, FALSE)</f>
        <v>11.81300258095918</v>
      </c>
    </row>
    <row r="146" spans="1:13" ht="15" customHeight="1" x14ac:dyDescent="0.25">
      <c r="A146" s="29">
        <v>145</v>
      </c>
      <c r="B146" s="26" t="str">
        <f>VLOOKUP(A146,'Total Data'!$I:$W, COLUMN('Total Data'!$U148)-COLUMN('Total Data'!$I148)+1, FALSE)</f>
        <v>Bifrost III</v>
      </c>
      <c r="C146" s="26">
        <f>VLOOKUP(A146,'Total Data'!$I:$W, COLUMN('Total Data'!$J148)-COLUMN('Total Data'!$I148)+1, FALSE)</f>
        <v>49.932004186213291</v>
      </c>
      <c r="D146" s="26" t="str">
        <f>VLOOKUP(A146,'Total Data'!$K:$W, COLUMN('Total Data'!$U155)-COLUMN('Total Data'!$K155)+1, FALSE)</f>
        <v>Detonation</v>
      </c>
      <c r="E146" s="26">
        <f>VLOOKUP(A146,'Total Data'!$K:$W, COLUMN('Total Data'!$L155)-COLUMN('Total Data'!$K155)+1, FALSE)</f>
        <v>49.994030318718018</v>
      </c>
      <c r="F146" s="26" t="str">
        <f>VLOOKUP(A146,'Total Data'!$M:$W, COLUMN('Total Data'!$U162)-COLUMN('Total Data'!$M162)+1, FALSE)</f>
        <v>Pioneer Period Total</v>
      </c>
      <c r="G146" s="26">
        <f>VLOOKUP(A146,'Total Data'!$M:$W, COLUMN('Total Data'!$N162)-COLUMN('Total Data'!$M162)+1, FALSE)</f>
        <v>43.577689702594213</v>
      </c>
      <c r="H146" s="26" t="str">
        <f>VLOOKUP(A146,'Total Data'!$O:$W, COLUMN('Total Data'!$U148)-COLUMN('Total Data'!$O148)+1, FALSE)</f>
        <v>New Sniper Ridge</v>
      </c>
      <c r="I146" s="26">
        <f>VLOOKUP(A146,'Total Data'!$O:$W, COLUMN('Total Data'!$P148)-COLUMN('Total Data'!$O148)+1, FALSE)</f>
        <v>13.274229556795023</v>
      </c>
      <c r="J146" s="26" t="str">
        <f>VLOOKUP(A146,'Total Data'!$Q:$W, COLUMN('Total Data'!$U155)-COLUMN('Total Data'!$Q155)+1, FALSE)</f>
        <v>Neo Forte</v>
      </c>
      <c r="K146" s="26">
        <f>VLOOKUP(A146,'Total Data'!$Q:$W, COLUMN('Total Data'!$R155)-COLUMN('Total Data'!$Q155)+1, FALSE)</f>
        <v>9.9002532436498925</v>
      </c>
      <c r="L146" s="26" t="str">
        <f>VLOOKUP(A146,'Total Data'!$S:$W, COLUMN('Total Data'!$U162)-COLUMN('Total Data'!$S162)+1, FALSE)</f>
        <v>Neo Aztec</v>
      </c>
      <c r="M146" s="26">
        <f>VLOOKUP(A146,'Total Data'!$S:$W, COLUMN('Total Data'!$T162)-COLUMN('Total Data'!$S162)+1, FALSE)</f>
        <v>11.867118714734813</v>
      </c>
    </row>
    <row r="147" spans="1:13" ht="15" customHeight="1" x14ac:dyDescent="0.25">
      <c r="A147" s="29">
        <v>146</v>
      </c>
      <c r="B147" s="26" t="str">
        <f>VLOOKUP(A147,'Total Data'!$I:$W, COLUMN('Total Data'!$U149)-COLUMN('Total Data'!$I149)+1, FALSE)</f>
        <v>Match Point</v>
      </c>
      <c r="C147" s="26">
        <f>VLOOKUP(A147,'Total Data'!$I:$W, COLUMN('Total Data'!$J149)-COLUMN('Total Data'!$I149)+1, FALSE)</f>
        <v>49.767660270973501</v>
      </c>
      <c r="D147" s="26" t="str">
        <f>VLOOKUP(A147,'Total Data'!$K:$W, COLUMN('Total Data'!$U156)-COLUMN('Total Data'!$K156)+1, FALSE)</f>
        <v>Fighting Spirit</v>
      </c>
      <c r="E147" s="26">
        <f>VLOOKUP(A147,'Total Data'!$K:$W, COLUMN('Total Data'!$L156)-COLUMN('Total Data'!$K156)+1, FALSE)</f>
        <v>49.906043594702169</v>
      </c>
      <c r="F147" s="26" t="str">
        <f>VLOOKUP(A147,'Total Data'!$M:$W, COLUMN('Total Data'!$U163)-COLUMN('Total Data'!$M163)+1, FALSE)</f>
        <v>Neo Electric Circuit</v>
      </c>
      <c r="G147" s="26">
        <f>VLOOKUP(A147,'Total Data'!$M:$W, COLUMN('Total Data'!$N163)-COLUMN('Total Data'!$M163)+1, FALSE)</f>
        <v>43.446651050160312</v>
      </c>
      <c r="H147" s="26" t="str">
        <f>VLOOKUP(A147,'Total Data'!$O:$W, COLUMN('Total Data'!$U149)-COLUMN('Total Data'!$O149)+1, FALSE)</f>
        <v>Ground Zero</v>
      </c>
      <c r="I147" s="26">
        <f>VLOOKUP(A147,'Total Data'!$O:$W, COLUMN('Total Data'!$P149)-COLUMN('Total Data'!$O149)+1, FALSE)</f>
        <v>13.342622720917291</v>
      </c>
      <c r="J147" s="26" t="str">
        <f>VLOOKUP(A147,'Total Data'!$Q:$W, COLUMN('Total Data'!$U156)-COLUMN('Total Data'!$Q156)+1, FALSE)</f>
        <v>Arizona Total</v>
      </c>
      <c r="K147" s="26">
        <f>VLOOKUP(A147,'Total Data'!$Q:$W, COLUMN('Total Data'!$R156)-COLUMN('Total Data'!$Q156)+1, FALSE)</f>
        <v>10.013869199553874</v>
      </c>
      <c r="L147" s="26" t="str">
        <f>VLOOKUP(A147,'Total Data'!$S:$W, COLUMN('Total Data'!$U163)-COLUMN('Total Data'!$S163)+1, FALSE)</f>
        <v>Grand Line SE</v>
      </c>
      <c r="M147" s="26">
        <f>VLOOKUP(A147,'Total Data'!$S:$W, COLUMN('Total Data'!$T163)-COLUMN('Total Data'!$S163)+1, FALSE)</f>
        <v>11.932357383998262</v>
      </c>
    </row>
    <row r="148" spans="1:13" ht="15" customHeight="1" x14ac:dyDescent="0.25">
      <c r="A148" s="29">
        <v>147</v>
      </c>
      <c r="B148" s="26" t="str">
        <f>VLOOKUP(A148,'Total Data'!$I:$W, COLUMN('Total Data'!$U150)-COLUMN('Total Data'!$I150)+1, FALSE)</f>
        <v>Parallel Lines Total</v>
      </c>
      <c r="C148" s="26">
        <f>VLOOKUP(A148,'Total Data'!$I:$W, COLUMN('Total Data'!$J150)-COLUMN('Total Data'!$I150)+1, FALSE)</f>
        <v>49.752662768952277</v>
      </c>
      <c r="D148" s="26" t="str">
        <f>VLOOKUP(A148,'Total Data'!$K:$W, COLUMN('Total Data'!$U157)-COLUMN('Total Data'!$K157)+1, FALSE)</f>
        <v>Into the Darkness Total</v>
      </c>
      <c r="E148" s="26">
        <f>VLOOKUP(A148,'Total Data'!$K:$W, COLUMN('Total Data'!$L157)-COLUMN('Total Data'!$K157)+1, FALSE)</f>
        <v>49.844935169755395</v>
      </c>
      <c r="F148" s="26" t="str">
        <f>VLOOKUP(A148,'Total Data'!$M:$W, COLUMN('Total Data'!$U164)-COLUMN('Total Data'!$M164)+1, FALSE)</f>
        <v>Bifrost Total</v>
      </c>
      <c r="G148" s="26">
        <f>VLOOKUP(A148,'Total Data'!$M:$W, COLUMN('Total Data'!$N164)-COLUMN('Total Data'!$M164)+1, FALSE)</f>
        <v>43.43284908983415</v>
      </c>
      <c r="H148" s="26" t="str">
        <f>VLOOKUP(A148,'Total Data'!$O:$W, COLUMN('Total Data'!$U150)-COLUMN('Total Data'!$O150)+1, FALSE)</f>
        <v>Judgment Day</v>
      </c>
      <c r="I148" s="26">
        <f>VLOOKUP(A148,'Total Data'!$O:$W, COLUMN('Total Data'!$P150)-COLUMN('Total Data'!$O150)+1, FALSE)</f>
        <v>13.348058933630019</v>
      </c>
      <c r="J148" s="26" t="str">
        <f>VLOOKUP(A148,'Total Data'!$Q:$W, COLUMN('Total Data'!$U157)-COLUMN('Total Data'!$Q157)+1, FALSE)</f>
        <v>Dark Sauron</v>
      </c>
      <c r="K148" s="26">
        <f>VLOOKUP(A148,'Total Data'!$Q:$W, COLUMN('Total Data'!$R157)-COLUMN('Total Data'!$Q157)+1, FALSE)</f>
        <v>10.022122491814494</v>
      </c>
      <c r="L148" s="26" t="str">
        <f>VLOOKUP(A148,'Total Data'!$S:$W, COLUMN('Total Data'!$U164)-COLUMN('Total Data'!$S164)+1, FALSE)</f>
        <v>Dark Sauron</v>
      </c>
      <c r="M148" s="26">
        <f>VLOOKUP(A148,'Total Data'!$S:$W, COLUMN('Total Data'!$T164)-COLUMN('Total Data'!$S164)+1, FALSE)</f>
        <v>11.938671963646684</v>
      </c>
    </row>
    <row r="149" spans="1:13" ht="15" customHeight="1" x14ac:dyDescent="0.25">
      <c r="A149" s="29">
        <v>148</v>
      </c>
      <c r="B149" s="26" t="str">
        <f>VLOOKUP(A149,'Total Data'!$I:$W, COLUMN('Total Data'!$U151)-COLUMN('Total Data'!$I151)+1, FALSE)</f>
        <v>Destination</v>
      </c>
      <c r="C149" s="26">
        <f>VLOOKUP(A149,'Total Data'!$I:$W, COLUMN('Total Data'!$J151)-COLUMN('Total Data'!$I151)+1, FALSE)</f>
        <v>49.741374312611271</v>
      </c>
      <c r="D149" s="26" t="str">
        <f>VLOOKUP(A149,'Total Data'!$K:$W, COLUMN('Total Data'!$U158)-COLUMN('Total Data'!$K158)+1, FALSE)</f>
        <v>Tuscon</v>
      </c>
      <c r="E149" s="26">
        <f>VLOOKUP(A149,'Total Data'!$K:$W, COLUMN('Total Data'!$L158)-COLUMN('Total Data'!$K158)+1, FALSE)</f>
        <v>49.792219787879112</v>
      </c>
      <c r="F149" s="26" t="str">
        <f>VLOOKUP(A149,'Total Data'!$M:$W, COLUMN('Total Data'!$U165)-COLUMN('Total Data'!$M165)+1, FALSE)</f>
        <v>Judgment Day</v>
      </c>
      <c r="G149" s="26">
        <f>VLOOKUP(A149,'Total Data'!$M:$W, COLUMN('Total Data'!$N165)-COLUMN('Total Data'!$M165)+1, FALSE)</f>
        <v>43.413720239841318</v>
      </c>
      <c r="H149" s="26" t="str">
        <f>VLOOKUP(A149,'Total Data'!$O:$W, COLUMN('Total Data'!$U151)-COLUMN('Total Data'!$O151)+1, FALSE)</f>
        <v>Dante's Peak Total</v>
      </c>
      <c r="I149" s="26">
        <f>VLOOKUP(A149,'Total Data'!$O:$W, COLUMN('Total Data'!$P151)-COLUMN('Total Data'!$O151)+1, FALSE)</f>
        <v>13.471317645023399</v>
      </c>
      <c r="J149" s="26" t="str">
        <f>VLOOKUP(A149,'Total Data'!$Q:$W, COLUMN('Total Data'!$U158)-COLUMN('Total Data'!$Q158)+1, FALSE)</f>
        <v>Vertigo</v>
      </c>
      <c r="K149" s="26">
        <f>VLOOKUP(A149,'Total Data'!$Q:$W, COLUMN('Total Data'!$R158)-COLUMN('Total Data'!$Q158)+1, FALSE)</f>
        <v>10.233659401054956</v>
      </c>
      <c r="L149" s="26" t="str">
        <f>VLOOKUP(A149,'Total Data'!$S:$W, COLUMN('Total Data'!$U165)-COLUMN('Total Data'!$S165)+1, FALSE)</f>
        <v>New Sniper Ridge</v>
      </c>
      <c r="M149" s="26">
        <f>VLOOKUP(A149,'Total Data'!$S:$W, COLUMN('Total Data'!$T165)-COLUMN('Total Data'!$S165)+1, FALSE)</f>
        <v>11.98486290664578</v>
      </c>
    </row>
    <row r="150" spans="1:13" ht="15" customHeight="1" x14ac:dyDescent="0.25">
      <c r="A150" s="29">
        <v>149</v>
      </c>
      <c r="B150" s="26" t="str">
        <f>VLOOKUP(A150,'Total Data'!$I:$W, COLUMN('Total Data'!$U152)-COLUMN('Total Data'!$I152)+1, FALSE)</f>
        <v>Luna</v>
      </c>
      <c r="C150" s="26">
        <f>VLOOKUP(A150,'Total Data'!$I:$W, COLUMN('Total Data'!$J152)-COLUMN('Total Data'!$I152)+1, FALSE)</f>
        <v>49.725210306917319</v>
      </c>
      <c r="D150" s="26" t="str">
        <f>VLOOKUP(A150,'Total Data'!$K:$W, COLUMN('Total Data'!$U159)-COLUMN('Total Data'!$K159)+1, FALSE)</f>
        <v>Odd-Eye</v>
      </c>
      <c r="E150" s="26">
        <f>VLOOKUP(A150,'Total Data'!$K:$W, COLUMN('Total Data'!$L159)-COLUMN('Total Data'!$K159)+1, FALSE)</f>
        <v>49.758862565932304</v>
      </c>
      <c r="F150" s="26" t="str">
        <f>VLOOKUP(A150,'Total Data'!$M:$W, COLUMN('Total Data'!$U166)-COLUMN('Total Data'!$M166)+1, FALSE)</f>
        <v>Arcadia II</v>
      </c>
      <c r="G150" s="26">
        <f>VLOOKUP(A150,'Total Data'!$M:$W, COLUMN('Total Data'!$N166)-COLUMN('Total Data'!$M166)+1, FALSE)</f>
        <v>43.20437154976949</v>
      </c>
      <c r="H150" s="26" t="str">
        <f>VLOOKUP(A150,'Total Data'!$O:$W, COLUMN('Total Data'!$U152)-COLUMN('Total Data'!$O152)+1, FALSE)</f>
        <v>Byzantium III</v>
      </c>
      <c r="I150" s="26">
        <f>VLOOKUP(A150,'Total Data'!$O:$W, COLUMN('Total Data'!$P152)-COLUMN('Total Data'!$O152)+1, FALSE)</f>
        <v>13.504854727011509</v>
      </c>
      <c r="J150" s="26" t="str">
        <f>VLOOKUP(A150,'Total Data'!$Q:$W, COLUMN('Total Data'!$U159)-COLUMN('Total Data'!$Q159)+1, FALSE)</f>
        <v>Empire of the Sun</v>
      </c>
      <c r="K150" s="26">
        <f>VLOOKUP(A150,'Total Data'!$Q:$W, COLUMN('Total Data'!$R159)-COLUMN('Total Data'!$Q159)+1, FALSE)</f>
        <v>10.244666959877716</v>
      </c>
      <c r="L150" s="26" t="str">
        <f>VLOOKUP(A150,'Total Data'!$S:$W, COLUMN('Total Data'!$U166)-COLUMN('Total Data'!$S166)+1, FALSE)</f>
        <v>WCG Neo Jungle Story</v>
      </c>
      <c r="M150" s="26">
        <f>VLOOKUP(A150,'Total Data'!$S:$W, COLUMN('Total Data'!$T166)-COLUMN('Total Data'!$S166)+1, FALSE)</f>
        <v>12.027306538391466</v>
      </c>
    </row>
    <row r="151" spans="1:13" ht="15" customHeight="1" x14ac:dyDescent="0.25">
      <c r="A151" s="29">
        <v>150</v>
      </c>
      <c r="B151" s="26" t="str">
        <f>VLOOKUP(A151,'Total Data'!$I:$W, COLUMN('Total Data'!$U153)-COLUMN('Total Data'!$I153)+1, FALSE)</f>
        <v>Into the Darkness II</v>
      </c>
      <c r="C151" s="26">
        <f>VLOOKUP(A151,'Total Data'!$I:$W, COLUMN('Total Data'!$J153)-COLUMN('Total Data'!$I153)+1, FALSE)</f>
        <v>49.692135417340026</v>
      </c>
      <c r="D151" s="26" t="str">
        <f>VLOOKUP(A151,'Total Data'!$K:$W, COLUMN('Total Data'!$U160)-COLUMN('Total Data'!$K160)+1, FALSE)</f>
        <v>WCG Neo Hall of Valhalla</v>
      </c>
      <c r="E151" s="26">
        <f>VLOOKUP(A151,'Total Data'!$K:$W, COLUMN('Total Data'!$L160)-COLUMN('Total Data'!$K160)+1, FALSE)</f>
        <v>49.734702461772692</v>
      </c>
      <c r="F151" s="26" t="str">
        <f>VLOOKUP(A151,'Total Data'!$M:$W, COLUMN('Total Data'!$U167)-COLUMN('Total Data'!$M167)+1, FALSE)</f>
        <v>Peaks of Baekdu Total</v>
      </c>
      <c r="G151" s="26">
        <f>VLOOKUP(A151,'Total Data'!$M:$W, COLUMN('Total Data'!$N167)-COLUMN('Total Data'!$M167)+1, FALSE)</f>
        <v>43.123657981335846</v>
      </c>
      <c r="H151" s="26" t="str">
        <f>VLOOKUP(A151,'Total Data'!$O:$W, COLUMN('Total Data'!$U153)-COLUMN('Total Data'!$O153)+1, FALSE)</f>
        <v>Rush Hour III</v>
      </c>
      <c r="I151" s="26">
        <f>VLOOKUP(A151,'Total Data'!$O:$W, COLUMN('Total Data'!$P153)-COLUMN('Total Data'!$O153)+1, FALSE)</f>
        <v>13.587485159923579</v>
      </c>
      <c r="J151" s="26" t="str">
        <f>VLOOKUP(A151,'Total Data'!$Q:$W, COLUMN('Total Data'!$U160)-COLUMN('Total Data'!$Q160)+1, FALSE)</f>
        <v>Polaris Rhapsody</v>
      </c>
      <c r="K151" s="26">
        <f>VLOOKUP(A151,'Total Data'!$Q:$W, COLUMN('Total Data'!$R160)-COLUMN('Total Data'!$Q160)+1, FALSE)</f>
        <v>10.438638233323976</v>
      </c>
      <c r="L151" s="26" t="str">
        <f>VLOOKUP(A151,'Total Data'!$S:$W, COLUMN('Total Data'!$U167)-COLUMN('Total Data'!$S167)+1, FALSE)</f>
        <v>Fortress SE</v>
      </c>
      <c r="M151" s="26">
        <f>VLOOKUP(A151,'Total Data'!$S:$W, COLUMN('Total Data'!$T167)-COLUMN('Total Data'!$S167)+1, FALSE)</f>
        <v>12.064915549342539</v>
      </c>
    </row>
    <row r="152" spans="1:13" ht="15" customHeight="1" x14ac:dyDescent="0.25">
      <c r="A152" s="29">
        <v>151</v>
      </c>
      <c r="B152" s="26" t="str">
        <f>VLOOKUP(A152,'Total Data'!$I:$W, COLUMN('Total Data'!$U154)-COLUMN('Total Data'!$I154)+1, FALSE)</f>
        <v>Detonation F</v>
      </c>
      <c r="C152" s="26">
        <f>VLOOKUP(A152,'Total Data'!$I:$W, COLUMN('Total Data'!$J154)-COLUMN('Total Data'!$I154)+1, FALSE)</f>
        <v>49.617242921471686</v>
      </c>
      <c r="D152" s="26" t="str">
        <f>VLOOKUP(A152,'Total Data'!$K:$W, COLUMN('Total Data'!$U161)-COLUMN('Total Data'!$K161)+1, FALSE)</f>
        <v>Match Point</v>
      </c>
      <c r="E152" s="26">
        <f>VLOOKUP(A152,'Total Data'!$K:$W, COLUMN('Total Data'!$L161)-COLUMN('Total Data'!$K161)+1, FALSE)</f>
        <v>49.564454632662105</v>
      </c>
      <c r="F152" s="26" t="str">
        <f>VLOOKUP(A152,'Total Data'!$M:$W, COLUMN('Total Data'!$U168)-COLUMN('Total Data'!$M168)+1, FALSE)</f>
        <v>U-Boat Total</v>
      </c>
      <c r="G152" s="26">
        <f>VLOOKUP(A152,'Total Data'!$M:$W, COLUMN('Total Data'!$N168)-COLUMN('Total Data'!$M168)+1, FALSE)</f>
        <v>43.052628729478485</v>
      </c>
      <c r="H152" s="26" t="str">
        <f>VLOOKUP(A152,'Total Data'!$O:$W, COLUMN('Total Data'!$U154)-COLUMN('Total Data'!$O154)+1, FALSE)</f>
        <v>Dark Sauron</v>
      </c>
      <c r="I152" s="26">
        <f>VLOOKUP(A152,'Total Data'!$O:$W, COLUMN('Total Data'!$P154)-COLUMN('Total Data'!$O154)+1, FALSE)</f>
        <v>13.58752506051756</v>
      </c>
      <c r="J152" s="26" t="str">
        <f>VLOOKUP(A152,'Total Data'!$Q:$W, COLUMN('Total Data'!$U161)-COLUMN('Total Data'!$Q161)+1, FALSE)</f>
        <v>Ride of Valkyries</v>
      </c>
      <c r="K152" s="26">
        <f>VLOOKUP(A152,'Total Data'!$Q:$W, COLUMN('Total Data'!$R161)-COLUMN('Total Data'!$Q161)+1, FALSE)</f>
        <v>10.525817070142731</v>
      </c>
      <c r="L152" s="26" t="str">
        <f>VLOOKUP(A152,'Total Data'!$S:$W, COLUMN('Total Data'!$U168)-COLUMN('Total Data'!$S168)+1, FALSE)</f>
        <v>Dante's Peak Total</v>
      </c>
      <c r="M152" s="26">
        <f>VLOOKUP(A152,'Total Data'!$S:$W, COLUMN('Total Data'!$T168)-COLUMN('Total Data'!$S168)+1, FALSE)</f>
        <v>12.09848947318935</v>
      </c>
    </row>
    <row r="153" spans="1:13" ht="15" customHeight="1" x14ac:dyDescent="0.25">
      <c r="A153" s="29">
        <v>152</v>
      </c>
      <c r="B153" s="26" t="str">
        <f>VLOOKUP(A153,'Total Data'!$I:$W, COLUMN('Total Data'!$U155)-COLUMN('Total Data'!$I155)+1, FALSE)</f>
        <v>Tau Cross</v>
      </c>
      <c r="C153" s="26">
        <f>VLOOKUP(A153,'Total Data'!$I:$W, COLUMN('Total Data'!$J155)-COLUMN('Total Data'!$I155)+1, FALSE)</f>
        <v>49.579910074484488</v>
      </c>
      <c r="D153" s="26" t="str">
        <f>VLOOKUP(A153,'Total Data'!$K:$W, COLUMN('Total Data'!$U162)-COLUMN('Total Data'!$K162)+1, FALSE)</f>
        <v>Moon Glaive Total</v>
      </c>
      <c r="E153" s="26">
        <f>VLOOKUP(A153,'Total Data'!$K:$W, COLUMN('Total Data'!$L162)-COLUMN('Total Data'!$K162)+1, FALSE)</f>
        <v>49.49529704749331</v>
      </c>
      <c r="F153" s="26" t="str">
        <f>VLOOKUP(A153,'Total Data'!$M:$W, COLUMN('Total Data'!$U169)-COLUMN('Total Data'!$M169)+1, FALSE)</f>
        <v>Jim Raynor's Memory Total</v>
      </c>
      <c r="G153" s="26">
        <f>VLOOKUP(A153,'Total Data'!$M:$W, COLUMN('Total Data'!$N169)-COLUMN('Total Data'!$M169)+1, FALSE)</f>
        <v>42.963631204263905</v>
      </c>
      <c r="H153" s="26" t="str">
        <f>VLOOKUP(A153,'Total Data'!$O:$W, COLUMN('Total Data'!$U155)-COLUMN('Total Data'!$O155)+1, FALSE)</f>
        <v>Electric Circuit Total</v>
      </c>
      <c r="I153" s="26">
        <f>VLOOKUP(A153,'Total Data'!$O:$W, COLUMN('Total Data'!$P155)-COLUMN('Total Data'!$O155)+1, FALSE)</f>
        <v>13.637092617703503</v>
      </c>
      <c r="J153" s="26" t="str">
        <f>VLOOKUP(A153,'Total Data'!$Q:$W, COLUMN('Total Data'!$U162)-COLUMN('Total Data'!$Q162)+1, FALSE)</f>
        <v>New Sniper Ridge</v>
      </c>
      <c r="K153" s="26">
        <f>VLOOKUP(A153,'Total Data'!$Q:$W, COLUMN('Total Data'!$R162)-COLUMN('Total Data'!$Q162)+1, FALSE)</f>
        <v>10.538913959972218</v>
      </c>
      <c r="L153" s="26" t="str">
        <f>VLOOKUP(A153,'Total Data'!$S:$W, COLUMN('Total Data'!$U169)-COLUMN('Total Data'!$S169)+1, FALSE)</f>
        <v>Outsider</v>
      </c>
      <c r="M153" s="26">
        <f>VLOOKUP(A153,'Total Data'!$S:$W, COLUMN('Total Data'!$T169)-COLUMN('Total Data'!$S169)+1, FALSE)</f>
        <v>12.139856502673686</v>
      </c>
    </row>
    <row r="154" spans="1:13" ht="15" customHeight="1" x14ac:dyDescent="0.25">
      <c r="A154" s="29">
        <v>153</v>
      </c>
      <c r="B154" s="26" t="str">
        <f>VLOOKUP(A154,'Total Data'!$I:$W, COLUMN('Total Data'!$U156)-COLUMN('Total Data'!$I156)+1, FALSE)</f>
        <v>Sauron Total</v>
      </c>
      <c r="C154" s="26">
        <f>VLOOKUP(A154,'Total Data'!$I:$W, COLUMN('Total Data'!$J156)-COLUMN('Total Data'!$I156)+1, FALSE)</f>
        <v>49.380585573503168</v>
      </c>
      <c r="D154" s="26" t="str">
        <f>VLOOKUP(A154,'Total Data'!$K:$W, COLUMN('Total Data'!$U163)-COLUMN('Total Data'!$K163)+1, FALSE)</f>
        <v>Longinus II</v>
      </c>
      <c r="E154" s="26">
        <f>VLOOKUP(A154,'Total Data'!$K:$W, COLUMN('Total Data'!$L163)-COLUMN('Total Data'!$K163)+1, FALSE)</f>
        <v>49.309829019793973</v>
      </c>
      <c r="F154" s="26" t="str">
        <f>VLOOKUP(A154,'Total Data'!$M:$W, COLUMN('Total Data'!$U170)-COLUMN('Total Data'!$M170)+1, FALSE)</f>
        <v>Evolution Warp Gates II</v>
      </c>
      <c r="G154" s="26">
        <f>VLOOKUP(A154,'Total Data'!$M:$W, COLUMN('Total Data'!$N170)-COLUMN('Total Data'!$M170)+1, FALSE)</f>
        <v>42.936056451451449</v>
      </c>
      <c r="H154" s="26" t="str">
        <f>VLOOKUP(A154,'Total Data'!$O:$W, COLUMN('Total Data'!$U156)-COLUMN('Total Data'!$O156)+1, FALSE)</f>
        <v>Grand Line Total</v>
      </c>
      <c r="I154" s="26">
        <f>VLOOKUP(A154,'Total Data'!$O:$W, COLUMN('Total Data'!$P156)-COLUMN('Total Data'!$O156)+1, FALSE)</f>
        <v>13.702704884291776</v>
      </c>
      <c r="J154" s="26" t="str">
        <f>VLOOKUP(A154,'Total Data'!$Q:$W, COLUMN('Total Data'!$U163)-COLUMN('Total Data'!$Q163)+1, FALSE)</f>
        <v>Dante's Peak Total</v>
      </c>
      <c r="K154" s="26">
        <f>VLOOKUP(A154,'Total Data'!$Q:$W, COLUMN('Total Data'!$R163)-COLUMN('Total Data'!$Q163)+1, FALSE)</f>
        <v>10.548483112401907</v>
      </c>
      <c r="L154" s="26" t="str">
        <f>VLOOKUP(A154,'Total Data'!$S:$W, COLUMN('Total Data'!$U170)-COLUMN('Total Data'!$S170)+1, FALSE)</f>
        <v>Judgment Day</v>
      </c>
      <c r="M154" s="26">
        <f>VLOOKUP(A154,'Total Data'!$S:$W, COLUMN('Total Data'!$T170)-COLUMN('Total Data'!$S170)+1, FALSE)</f>
        <v>12.164730199350602</v>
      </c>
    </row>
    <row r="155" spans="1:13" ht="15" customHeight="1" x14ac:dyDescent="0.25">
      <c r="A155" s="29">
        <v>154</v>
      </c>
      <c r="B155" s="26" t="str">
        <f>VLOOKUP(A155,'Total Data'!$I:$W, COLUMN('Total Data'!$U157)-COLUMN('Total Data'!$I157)+1, FALSE)</f>
        <v>Sin Peaks of Baekdu</v>
      </c>
      <c r="C155" s="26">
        <f>VLOOKUP(A155,'Total Data'!$I:$W, COLUMN('Total Data'!$J157)-COLUMN('Total Data'!$I157)+1, FALSE)</f>
        <v>49.379006718552411</v>
      </c>
      <c r="D155" s="26" t="str">
        <f>VLOOKUP(A155,'Total Data'!$K:$W, COLUMN('Total Data'!$U164)-COLUMN('Total Data'!$K164)+1, FALSE)</f>
        <v>Harmony</v>
      </c>
      <c r="E155" s="26">
        <f>VLOOKUP(A155,'Total Data'!$K:$W, COLUMN('Total Data'!$L164)-COLUMN('Total Data'!$K164)+1, FALSE)</f>
        <v>49.063943019959964</v>
      </c>
      <c r="F155" s="26" t="str">
        <f>VLOOKUP(A155,'Total Data'!$M:$W, COLUMN('Total Data'!$U171)-COLUMN('Total Data'!$M171)+1, FALSE)</f>
        <v>Odd-Eye II</v>
      </c>
      <c r="G155" s="26">
        <f>VLOOKUP(A155,'Total Data'!$M:$W, COLUMN('Total Data'!$N171)-COLUMN('Total Data'!$M171)+1, FALSE)</f>
        <v>42.812940468573608</v>
      </c>
      <c r="H155" s="26" t="str">
        <f>VLOOKUP(A155,'Total Data'!$O:$W, COLUMN('Total Data'!$U157)-COLUMN('Total Data'!$O157)+1, FALSE)</f>
        <v>Andromeda</v>
      </c>
      <c r="I155" s="26">
        <f>VLOOKUP(A155,'Total Data'!$O:$W, COLUMN('Total Data'!$P157)-COLUMN('Total Data'!$O157)+1, FALSE)</f>
        <v>13.772443125194448</v>
      </c>
      <c r="J155" s="26" t="str">
        <f>VLOOKUP(A155,'Total Data'!$Q:$W, COLUMN('Total Data'!$U164)-COLUMN('Total Data'!$Q164)+1, FALSE)</f>
        <v>Isles of Siren</v>
      </c>
      <c r="K155" s="26">
        <f>VLOOKUP(A155,'Total Data'!$Q:$W, COLUMN('Total Data'!$R164)-COLUMN('Total Data'!$Q164)+1, FALSE)</f>
        <v>10.581140879727359</v>
      </c>
      <c r="L155" s="26" t="str">
        <f>VLOOKUP(A155,'Total Data'!$S:$W, COLUMN('Total Data'!$U171)-COLUMN('Total Data'!$S171)+1, FALSE)</f>
        <v>Pathfinder</v>
      </c>
      <c r="M155" s="26">
        <f>VLOOKUP(A155,'Total Data'!$S:$W, COLUMN('Total Data'!$T171)-COLUMN('Total Data'!$S171)+1, FALSE)</f>
        <v>12.171952159225844</v>
      </c>
    </row>
    <row r="156" spans="1:13" ht="15" customHeight="1" x14ac:dyDescent="0.25">
      <c r="A156" s="29">
        <v>155</v>
      </c>
      <c r="B156" s="26" t="str">
        <f>VLOOKUP(A156,'Total Data'!$I:$W, COLUMN('Total Data'!$U158)-COLUMN('Total Data'!$I158)+1, FALSE)</f>
        <v>Neo Jade</v>
      </c>
      <c r="C156" s="26">
        <f>VLOOKUP(A156,'Total Data'!$I:$W, COLUMN('Total Data'!$J158)-COLUMN('Total Data'!$I158)+1, FALSE)</f>
        <v>49.340226567246653</v>
      </c>
      <c r="D156" s="26" t="str">
        <f>VLOOKUP(A156,'Total Data'!$K:$W, COLUMN('Total Data'!$U165)-COLUMN('Total Data'!$K165)+1, FALSE)</f>
        <v>Beltway Total</v>
      </c>
      <c r="E156" s="26">
        <f>VLOOKUP(A156,'Total Data'!$K:$W, COLUMN('Total Data'!$L165)-COLUMN('Total Data'!$K165)+1, FALSE)</f>
        <v>49.007505271474344</v>
      </c>
      <c r="F156" s="26" t="str">
        <f>VLOOKUP(A156,'Total Data'!$M:$W, COLUMN('Total Data'!$U172)-COLUMN('Total Data'!$M172)+1, FALSE)</f>
        <v>Carthage Total</v>
      </c>
      <c r="G156" s="26">
        <f>VLOOKUP(A156,'Total Data'!$M:$W, COLUMN('Total Data'!$N172)-COLUMN('Total Data'!$M172)+1, FALSE)</f>
        <v>42.802778077844629</v>
      </c>
      <c r="H156" s="26" t="str">
        <f>VLOOKUP(A156,'Total Data'!$O:$W, COLUMN('Total Data'!$U158)-COLUMN('Total Data'!$O158)+1, FALSE)</f>
        <v>Chupungryeong</v>
      </c>
      <c r="I156" s="26">
        <f>VLOOKUP(A156,'Total Data'!$O:$W, COLUMN('Total Data'!$P158)-COLUMN('Total Data'!$O158)+1, FALSE)</f>
        <v>13.800322290087433</v>
      </c>
      <c r="J156" s="26" t="str">
        <f>VLOOKUP(A156,'Total Data'!$Q:$W, COLUMN('Total Data'!$U165)-COLUMN('Total Data'!$Q165)+1, FALSE)</f>
        <v>Detonation Total</v>
      </c>
      <c r="K156" s="26">
        <f>VLOOKUP(A156,'Total Data'!$Q:$W, COLUMN('Total Data'!$R165)-COLUMN('Total Data'!$Q165)+1, FALSE)</f>
        <v>10.656274186295947</v>
      </c>
      <c r="L156" s="26" t="str">
        <f>VLOOKUP(A156,'Total Data'!$S:$W, COLUMN('Total Data'!$U172)-COLUMN('Total Data'!$S172)+1, FALSE)</f>
        <v>Detonation F</v>
      </c>
      <c r="M156" s="26">
        <f>VLOOKUP(A156,'Total Data'!$S:$W, COLUMN('Total Data'!$T172)-COLUMN('Total Data'!$S172)+1, FALSE)</f>
        <v>12.22921743560612</v>
      </c>
    </row>
    <row r="157" spans="1:13" ht="15" customHeight="1" x14ac:dyDescent="0.25">
      <c r="A157" s="29">
        <v>156</v>
      </c>
      <c r="B157" s="26" t="str">
        <f>VLOOKUP(A157,'Total Data'!$I:$W, COLUMN('Total Data'!$U159)-COLUMN('Total Data'!$I159)+1, FALSE)</f>
        <v>Alchemist</v>
      </c>
      <c r="C157" s="26">
        <f>VLOOKUP(A157,'Total Data'!$I:$W, COLUMN('Total Data'!$J159)-COLUMN('Total Data'!$I159)+1, FALSE)</f>
        <v>49.204583384130665</v>
      </c>
      <c r="D157" s="26" t="str">
        <f>VLOOKUP(A157,'Total Data'!$K:$W, COLUMN('Total Data'!$U166)-COLUMN('Total Data'!$K166)+1, FALSE)</f>
        <v>Forest of Abyss</v>
      </c>
      <c r="E157" s="26">
        <f>VLOOKUP(A157,'Total Data'!$K:$W, COLUMN('Total Data'!$L166)-COLUMN('Total Data'!$K166)+1, FALSE)</f>
        <v>48.806784630223902</v>
      </c>
      <c r="F157" s="26" t="str">
        <f>VLOOKUP(A157,'Total Data'!$M:$W, COLUMN('Total Data'!$U173)-COLUMN('Total Data'!$M173)+1, FALSE)</f>
        <v>Raid-Assault II</v>
      </c>
      <c r="G157" s="26">
        <f>VLOOKUP(A157,'Total Data'!$M:$W, COLUMN('Total Data'!$N173)-COLUMN('Total Data'!$M173)+1, FALSE)</f>
        <v>42.745072892957552</v>
      </c>
      <c r="H157" s="26" t="str">
        <f>VLOOKUP(A157,'Total Data'!$O:$W, COLUMN('Total Data'!$U159)-COLUMN('Total Data'!$O159)+1, FALSE)</f>
        <v>Arizona</v>
      </c>
      <c r="I157" s="26">
        <f>VLOOKUP(A157,'Total Data'!$O:$W, COLUMN('Total Data'!$P159)-COLUMN('Total Data'!$O159)+1, FALSE)</f>
        <v>13.941132422305397</v>
      </c>
      <c r="J157" s="26" t="str">
        <f>VLOOKUP(A157,'Total Data'!$Q:$W, COLUMN('Total Data'!$U166)-COLUMN('Total Data'!$Q166)+1, FALSE)</f>
        <v>Outsider SE</v>
      </c>
      <c r="K157" s="26">
        <f>VLOOKUP(A157,'Total Data'!$Q:$W, COLUMN('Total Data'!$R166)-COLUMN('Total Data'!$Q166)+1, FALSE)</f>
        <v>10.687828138067985</v>
      </c>
      <c r="L157" s="26" t="str">
        <f>VLOOKUP(A157,'Total Data'!$S:$W, COLUMN('Total Data'!$U173)-COLUMN('Total Data'!$S173)+1, FALSE)</f>
        <v>Ride of Valkyries</v>
      </c>
      <c r="M157" s="26">
        <f>VLOOKUP(A157,'Total Data'!$S:$W, COLUMN('Total Data'!$T173)-COLUMN('Total Data'!$S173)+1, FALSE)</f>
        <v>12.373961254146483</v>
      </c>
    </row>
    <row r="158" spans="1:13" ht="15" customHeight="1" x14ac:dyDescent="0.25">
      <c r="A158" s="29">
        <v>157</v>
      </c>
      <c r="B158" s="26" t="str">
        <f>VLOOKUP(A158,'Total Data'!$I:$W, COLUMN('Total Data'!$U160)-COLUMN('Total Data'!$I160)+1, FALSE)</f>
        <v>Luna Total</v>
      </c>
      <c r="C158" s="26">
        <f>VLOOKUP(A158,'Total Data'!$I:$W, COLUMN('Total Data'!$J160)-COLUMN('Total Data'!$I160)+1, FALSE)</f>
        <v>49.181840154692871</v>
      </c>
      <c r="D158" s="26" t="str">
        <f>VLOOKUP(A158,'Total Data'!$K:$W, COLUMN('Total Data'!$U167)-COLUMN('Total Data'!$K167)+1, FALSE)</f>
        <v>The Eye</v>
      </c>
      <c r="E158" s="26">
        <f>VLOOKUP(A158,'Total Data'!$K:$W, COLUMN('Total Data'!$L167)-COLUMN('Total Data'!$K167)+1, FALSE)</f>
        <v>48.480060128148573</v>
      </c>
      <c r="F158" s="26" t="str">
        <f>VLOOKUP(A158,'Total Data'!$M:$W, COLUMN('Total Data'!$U174)-COLUMN('Total Data'!$M174)+1, FALSE)</f>
        <v>Raid-Assault Total</v>
      </c>
      <c r="G158" s="26">
        <f>VLOOKUP(A158,'Total Data'!$M:$W, COLUMN('Total Data'!$N174)-COLUMN('Total Data'!$M174)+1, FALSE)</f>
        <v>42.674109467331036</v>
      </c>
      <c r="H158" s="26" t="str">
        <f>VLOOKUP(A158,'Total Data'!$O:$W, COLUMN('Total Data'!$U160)-COLUMN('Total Data'!$O160)+1, FALSE)</f>
        <v>Ride of Valkyries</v>
      </c>
      <c r="I158" s="26">
        <f>VLOOKUP(A158,'Total Data'!$O:$W, COLUMN('Total Data'!$P160)-COLUMN('Total Data'!$O160)+1, FALSE)</f>
        <v>13.979878727804785</v>
      </c>
      <c r="J158" s="26" t="str">
        <f>VLOOKUP(A158,'Total Data'!$Q:$W, COLUMN('Total Data'!$U167)-COLUMN('Total Data'!$Q167)+1, FALSE)</f>
        <v>Avant-garde Total</v>
      </c>
      <c r="K158" s="26">
        <f>VLOOKUP(A158,'Total Data'!$Q:$W, COLUMN('Total Data'!$R167)-COLUMN('Total Data'!$Q167)+1, FALSE)</f>
        <v>10.705681397037601</v>
      </c>
      <c r="L158" s="26" t="str">
        <f>VLOOKUP(A158,'Total Data'!$S:$W, COLUMN('Total Data'!$U174)-COLUMN('Total Data'!$S174)+1, FALSE)</f>
        <v>Showdown</v>
      </c>
      <c r="M158" s="26">
        <f>VLOOKUP(A158,'Total Data'!$S:$W, COLUMN('Total Data'!$T174)-COLUMN('Total Data'!$S174)+1, FALSE)</f>
        <v>12.38269294001787</v>
      </c>
    </row>
    <row r="159" spans="1:13" ht="15" customHeight="1" x14ac:dyDescent="0.25">
      <c r="A159" s="29">
        <v>158</v>
      </c>
      <c r="B159" s="26" t="str">
        <f>VLOOKUP(A159,'Total Data'!$I:$W, COLUMN('Total Data'!$U161)-COLUMN('Total Data'!$I161)+1, FALSE)</f>
        <v>Zodiac</v>
      </c>
      <c r="C159" s="26">
        <f>VLOOKUP(A159,'Total Data'!$I:$W, COLUMN('Total Data'!$J161)-COLUMN('Total Data'!$I161)+1, FALSE)</f>
        <v>48.945114970286255</v>
      </c>
      <c r="D159" s="26" t="str">
        <f>VLOOKUP(A159,'Total Data'!$K:$W, COLUMN('Total Data'!$U168)-COLUMN('Total Data'!$K168)+1, FALSE)</f>
        <v>Circuit Breaker</v>
      </c>
      <c r="E159" s="26">
        <f>VLOOKUP(A159,'Total Data'!$K:$W, COLUMN('Total Data'!$L168)-COLUMN('Total Data'!$K168)+1, FALSE)</f>
        <v>48.451617662713318</v>
      </c>
      <c r="F159" s="26" t="str">
        <f>VLOOKUP(A159,'Total Data'!$M:$W, COLUMN('Total Data'!$U175)-COLUMN('Total Data'!$M175)+1, FALSE)</f>
        <v>Triathlon</v>
      </c>
      <c r="G159" s="26">
        <f>VLOOKUP(A159,'Total Data'!$M:$W, COLUMN('Total Data'!$N175)-COLUMN('Total Data'!$M175)+1, FALSE)</f>
        <v>42.590538283381179</v>
      </c>
      <c r="H159" s="26" t="str">
        <f>VLOOKUP(A159,'Total Data'!$O:$W, COLUMN('Total Data'!$U161)-COLUMN('Total Data'!$O161)+1, FALSE)</f>
        <v>Grand Line SE</v>
      </c>
      <c r="I159" s="26">
        <f>VLOOKUP(A159,'Total Data'!$O:$W, COLUMN('Total Data'!$P161)-COLUMN('Total Data'!$O161)+1, FALSE)</f>
        <v>13.993072733460394</v>
      </c>
      <c r="J159" s="26" t="str">
        <f>VLOOKUP(A159,'Total Data'!$Q:$W, COLUMN('Total Data'!$U168)-COLUMN('Total Data'!$Q168)+1, FALSE)</f>
        <v>Judgment Day</v>
      </c>
      <c r="K159" s="26">
        <f>VLOOKUP(A159,'Total Data'!$Q:$W, COLUMN('Total Data'!$R168)-COLUMN('Total Data'!$Q168)+1, FALSE)</f>
        <v>10.853139838329041</v>
      </c>
      <c r="L159" s="26" t="str">
        <f>VLOOKUP(A159,'Total Data'!$S:$W, COLUMN('Total Data'!$U175)-COLUMN('Total Data'!$S175)+1, FALSE)</f>
        <v>Rush Hour III</v>
      </c>
      <c r="M159" s="26">
        <f>VLOOKUP(A159,'Total Data'!$S:$W, COLUMN('Total Data'!$T175)-COLUMN('Total Data'!$S175)+1, FALSE)</f>
        <v>12.412816412409363</v>
      </c>
    </row>
    <row r="160" spans="1:13" ht="15" customHeight="1" x14ac:dyDescent="0.25">
      <c r="A160" s="29">
        <v>159</v>
      </c>
      <c r="B160" s="26" t="str">
        <f>VLOOKUP(A160,'Total Data'!$I:$W, COLUMN('Total Data'!$U162)-COLUMN('Total Data'!$I162)+1, FALSE)</f>
        <v>The Eye</v>
      </c>
      <c r="C160" s="26">
        <f>VLOOKUP(A160,'Total Data'!$I:$W, COLUMN('Total Data'!$J162)-COLUMN('Total Data'!$I162)+1, FALSE)</f>
        <v>48.867195220074443</v>
      </c>
      <c r="D160" s="26" t="str">
        <f>VLOOKUP(A160,'Total Data'!$K:$W, COLUMN('Total Data'!$U169)-COLUMN('Total Data'!$K169)+1, FALSE)</f>
        <v>Gaema Gowon Total</v>
      </c>
      <c r="E160" s="26">
        <f>VLOOKUP(A160,'Total Data'!$K:$W, COLUMN('Total Data'!$L169)-COLUMN('Total Data'!$K169)+1, FALSE)</f>
        <v>48.415859218328762</v>
      </c>
      <c r="F160" s="26" t="str">
        <f>VLOOKUP(A160,'Total Data'!$M:$W, COLUMN('Total Data'!$U176)-COLUMN('Total Data'!$M176)+1, FALSE)</f>
        <v>Byzantium II</v>
      </c>
      <c r="G160" s="26">
        <f>VLOOKUP(A160,'Total Data'!$M:$W, COLUMN('Total Data'!$N176)-COLUMN('Total Data'!$M176)+1, FALSE)</f>
        <v>42.550868956464114</v>
      </c>
      <c r="H160" s="26" t="str">
        <f>VLOOKUP(A160,'Total Data'!$O:$W, COLUMN('Total Data'!$U162)-COLUMN('Total Data'!$O162)+1, FALSE)</f>
        <v>Outsider SE</v>
      </c>
      <c r="I160" s="26">
        <f>VLOOKUP(A160,'Total Data'!$O:$W, COLUMN('Total Data'!$P162)-COLUMN('Total Data'!$O162)+1, FALSE)</f>
        <v>14.017305807260625</v>
      </c>
      <c r="J160" s="26" t="str">
        <f>VLOOKUP(A160,'Total Data'!$Q:$W, COLUMN('Total Data'!$U169)-COLUMN('Total Data'!$Q169)+1, FALSE)</f>
        <v>Neo Aztec</v>
      </c>
      <c r="K160" s="26">
        <f>VLOOKUP(A160,'Total Data'!$Q:$W, COLUMN('Total Data'!$R169)-COLUMN('Total Data'!$Q169)+1, FALSE)</f>
        <v>10.931731657248047</v>
      </c>
      <c r="L160" s="26" t="str">
        <f>VLOOKUP(A160,'Total Data'!$S:$W, COLUMN('Total Data'!$U176)-COLUMN('Total Data'!$S176)+1, FALSE)</f>
        <v>Ground Zero</v>
      </c>
      <c r="M160" s="26">
        <f>VLOOKUP(A160,'Total Data'!$S:$W, COLUMN('Total Data'!$T176)-COLUMN('Total Data'!$S176)+1, FALSE)</f>
        <v>12.448905637018548</v>
      </c>
    </row>
    <row r="161" spans="1:13" ht="15" customHeight="1" x14ac:dyDescent="0.25">
      <c r="A161" s="29">
        <v>160</v>
      </c>
      <c r="B161" s="26" t="str">
        <f>VLOOKUP(A161,'Total Data'!$I:$W, COLUMN('Total Data'!$U163)-COLUMN('Total Data'!$I163)+1, FALSE)</f>
        <v>Byzantium III</v>
      </c>
      <c r="C161" s="26">
        <f>VLOOKUP(A161,'Total Data'!$I:$W, COLUMN('Total Data'!$J163)-COLUMN('Total Data'!$I163)+1, FALSE)</f>
        <v>48.827875920047482</v>
      </c>
      <c r="D161" s="26" t="str">
        <f>VLOOKUP(A161,'Total Data'!$K:$W, COLUMN('Total Data'!$U170)-COLUMN('Total Data'!$K170)+1, FALSE)</f>
        <v>Into the Darkness</v>
      </c>
      <c r="E161" s="26">
        <f>VLOOKUP(A161,'Total Data'!$K:$W, COLUMN('Total Data'!$L170)-COLUMN('Total Data'!$K170)+1, FALSE)</f>
        <v>48.123605383682801</v>
      </c>
      <c r="F161" s="26" t="str">
        <f>VLOOKUP(A161,'Total Data'!$M:$W, COLUMN('Total Data'!$U177)-COLUMN('Total Data'!$M177)+1, FALSE)</f>
        <v>WCG Neo Hall of Valhalla</v>
      </c>
      <c r="G161" s="26">
        <f>VLOOKUP(A161,'Total Data'!$M:$W, COLUMN('Total Data'!$N177)-COLUMN('Total Data'!$M177)+1, FALSE)</f>
        <v>42.364497522945854</v>
      </c>
      <c r="H161" s="26" t="str">
        <f>VLOOKUP(A161,'Total Data'!$O:$W, COLUMN('Total Data'!$U163)-COLUMN('Total Data'!$O163)+1, FALSE)</f>
        <v>Beltway Total</v>
      </c>
      <c r="I161" s="26">
        <f>VLOOKUP(A161,'Total Data'!$O:$W, COLUMN('Total Data'!$P163)-COLUMN('Total Data'!$O163)+1, FALSE)</f>
        <v>14.133888133143005</v>
      </c>
      <c r="J161" s="26" t="str">
        <f>VLOOKUP(A161,'Total Data'!$Q:$W, COLUMN('Total Data'!$U170)-COLUMN('Total Data'!$Q170)+1, FALSE)</f>
        <v>Fortress SE</v>
      </c>
      <c r="K161" s="26">
        <f>VLOOKUP(A161,'Total Data'!$Q:$W, COLUMN('Total Data'!$R170)-COLUMN('Total Data'!$Q170)+1, FALSE)</f>
        <v>10.957399996856715</v>
      </c>
      <c r="L161" s="26" t="str">
        <f>VLOOKUP(A161,'Total Data'!$S:$W, COLUMN('Total Data'!$U177)-COLUMN('Total Data'!$S177)+1, FALSE)</f>
        <v>Outsider SE</v>
      </c>
      <c r="M161" s="26">
        <f>VLOOKUP(A161,'Total Data'!$S:$W, COLUMN('Total Data'!$T177)-COLUMN('Total Data'!$S177)+1, FALSE)</f>
        <v>12.464239495515566</v>
      </c>
    </row>
    <row r="162" spans="1:13" ht="15" customHeight="1" x14ac:dyDescent="0.25">
      <c r="A162" s="29">
        <v>161</v>
      </c>
      <c r="B162" s="26" t="str">
        <f>VLOOKUP(A162,'Total Data'!$I:$W, COLUMN('Total Data'!$U164)-COLUMN('Total Data'!$I164)+1, FALSE)</f>
        <v>Rush Hour</v>
      </c>
      <c r="C162" s="26">
        <f>VLOOKUP(A162,'Total Data'!$I:$W, COLUMN('Total Data'!$J164)-COLUMN('Total Data'!$I164)+1, FALSE)</f>
        <v>48.690896928549229</v>
      </c>
      <c r="D162" s="26" t="str">
        <f>VLOOKUP(A162,'Total Data'!$K:$W, COLUMN('Total Data'!$U171)-COLUMN('Total Data'!$K171)+1, FALSE)</f>
        <v>Remote Outpost Total</v>
      </c>
      <c r="E162" s="26">
        <f>VLOOKUP(A162,'Total Data'!$K:$W, COLUMN('Total Data'!$L171)-COLUMN('Total Data'!$K171)+1, FALSE)</f>
        <v>48.09072876217666</v>
      </c>
      <c r="F162" s="26" t="str">
        <f>VLOOKUP(A162,'Total Data'!$M:$W, COLUMN('Total Data'!$U178)-COLUMN('Total Data'!$M178)+1, FALSE)</f>
        <v>Python</v>
      </c>
      <c r="G162" s="26">
        <f>VLOOKUP(A162,'Total Data'!$M:$W, COLUMN('Total Data'!$N178)-COLUMN('Total Data'!$M178)+1, FALSE)</f>
        <v>42.238407774685129</v>
      </c>
      <c r="H162" s="26" t="str">
        <f>VLOOKUP(A162,'Total Data'!$O:$W, COLUMN('Total Data'!$U164)-COLUMN('Total Data'!$O164)+1, FALSE)</f>
        <v>Snowbound</v>
      </c>
      <c r="I162" s="26">
        <f>VLOOKUP(A162,'Total Data'!$O:$W, COLUMN('Total Data'!$P164)-COLUMN('Total Data'!$O164)+1, FALSE)</f>
        <v>14.251737461307787</v>
      </c>
      <c r="J162" s="26" t="str">
        <f>VLOOKUP(A162,'Total Data'!$Q:$W, COLUMN('Total Data'!$U171)-COLUMN('Total Data'!$Q171)+1, FALSE)</f>
        <v>WCG Neo Jungle Story</v>
      </c>
      <c r="K162" s="26">
        <f>VLOOKUP(A162,'Total Data'!$Q:$W, COLUMN('Total Data'!$R171)-COLUMN('Total Data'!$Q171)+1, FALSE)</f>
        <v>10.962851880859624</v>
      </c>
      <c r="L162" s="26" t="str">
        <f>VLOOKUP(A162,'Total Data'!$S:$W, COLUMN('Total Data'!$U178)-COLUMN('Total Data'!$S178)+1, FALSE)</f>
        <v>Korhal of Ceres</v>
      </c>
      <c r="M162" s="26">
        <f>VLOOKUP(A162,'Total Data'!$S:$W, COLUMN('Total Data'!$T178)-COLUMN('Total Data'!$S178)+1, FALSE)</f>
        <v>12.5181707011927</v>
      </c>
    </row>
    <row r="163" spans="1:13" ht="15" customHeight="1" x14ac:dyDescent="0.25">
      <c r="A163" s="29">
        <v>162</v>
      </c>
      <c r="B163" s="26" t="str">
        <f>VLOOKUP(A163,'Total Data'!$I:$W, COLUMN('Total Data'!$U165)-COLUMN('Total Data'!$I165)+1, FALSE)</f>
        <v>Blaze Total</v>
      </c>
      <c r="C163" s="26">
        <f>VLOOKUP(A163,'Total Data'!$I:$W, COLUMN('Total Data'!$J165)-COLUMN('Total Data'!$I165)+1, FALSE)</f>
        <v>48.685465233760389</v>
      </c>
      <c r="D163" s="26" t="str">
        <f>VLOOKUP(A163,'Total Data'!$K:$W, COLUMN('Total Data'!$U172)-COLUMN('Total Data'!$K172)+1, FALSE)</f>
        <v>Reverse Temple</v>
      </c>
      <c r="E163" s="26">
        <f>VLOOKUP(A163,'Total Data'!$K:$W, COLUMN('Total Data'!$L172)-COLUMN('Total Data'!$K172)+1, FALSE)</f>
        <v>48.072430494760113</v>
      </c>
      <c r="F163" s="26" t="str">
        <f>VLOOKUP(A163,'Total Data'!$M:$W, COLUMN('Total Data'!$U179)-COLUMN('Total Data'!$M179)+1, FALSE)</f>
        <v>Chupungryeong Total</v>
      </c>
      <c r="G163" s="26">
        <f>VLOOKUP(A163,'Total Data'!$M:$W, COLUMN('Total Data'!$N179)-COLUMN('Total Data'!$M179)+1, FALSE)</f>
        <v>42.122233122818734</v>
      </c>
      <c r="H163" s="26" t="str">
        <f>VLOOKUP(A163,'Total Data'!$O:$W, COLUMN('Total Data'!$U165)-COLUMN('Total Data'!$O165)+1, FALSE)</f>
        <v>Katrina SE</v>
      </c>
      <c r="I163" s="26">
        <f>VLOOKUP(A163,'Total Data'!$O:$W, COLUMN('Total Data'!$P165)-COLUMN('Total Data'!$O165)+1, FALSE)</f>
        <v>14.34043279626583</v>
      </c>
      <c r="J163" s="26" t="str">
        <f>VLOOKUP(A163,'Total Data'!$Q:$W, COLUMN('Total Data'!$U172)-COLUMN('Total Data'!$Q172)+1, FALSE)</f>
        <v>Paradoxxx Total</v>
      </c>
      <c r="K163" s="26">
        <f>VLOOKUP(A163,'Total Data'!$Q:$W, COLUMN('Total Data'!$R172)-COLUMN('Total Data'!$Q172)+1, FALSE)</f>
        <v>10.967522950307757</v>
      </c>
      <c r="L163" s="26" t="str">
        <f>VLOOKUP(A163,'Total Data'!$S:$W, COLUMN('Total Data'!$U179)-COLUMN('Total Data'!$S179)+1, FALSE)</f>
        <v>Arizona</v>
      </c>
      <c r="M163" s="26">
        <f>VLOOKUP(A163,'Total Data'!$S:$W, COLUMN('Total Data'!$T179)-COLUMN('Total Data'!$S179)+1, FALSE)</f>
        <v>12.646409799186298</v>
      </c>
    </row>
    <row r="164" spans="1:13" ht="15" customHeight="1" x14ac:dyDescent="0.25">
      <c r="A164" s="29">
        <v>163</v>
      </c>
      <c r="B164" s="26" t="str">
        <f>VLOOKUP(A164,'Total Data'!$I:$W, COLUMN('Total Data'!$U166)-COLUMN('Total Data'!$I166)+1, FALSE)</f>
        <v>Triathlon</v>
      </c>
      <c r="C164" s="26">
        <f>VLOOKUP(A164,'Total Data'!$I:$W, COLUMN('Total Data'!$J166)-COLUMN('Total Data'!$I166)+1, FALSE)</f>
        <v>48.565481703027913</v>
      </c>
      <c r="D164" s="26" t="str">
        <f>VLOOKUP(A164,'Total Data'!$K:$W, COLUMN('Total Data'!$U173)-COLUMN('Total Data'!$K173)+1, FALSE)</f>
        <v>Athena</v>
      </c>
      <c r="E164" s="26">
        <f>VLOOKUP(A164,'Total Data'!$K:$W, COLUMN('Total Data'!$L173)-COLUMN('Total Data'!$K173)+1, FALSE)</f>
        <v>48.048558605732211</v>
      </c>
      <c r="F164" s="26" t="str">
        <f>VLOOKUP(A164,'Total Data'!$M:$W, COLUMN('Total Data'!$U180)-COLUMN('Total Data'!$M180)+1, FALSE)</f>
        <v>Raid-Assault</v>
      </c>
      <c r="G164" s="26">
        <f>VLOOKUP(A164,'Total Data'!$M:$W, COLUMN('Total Data'!$N180)-COLUMN('Total Data'!$M180)+1, FALSE)</f>
        <v>42.088010466406899</v>
      </c>
      <c r="H164" s="26" t="str">
        <f>VLOOKUP(A164,'Total Data'!$O:$W, COLUMN('Total Data'!$U166)-COLUMN('Total Data'!$O166)+1, FALSE)</f>
        <v>Blade Storm Total</v>
      </c>
      <c r="I164" s="26">
        <f>VLOOKUP(A164,'Total Data'!$O:$W, COLUMN('Total Data'!$P166)-COLUMN('Total Data'!$O166)+1, FALSE)</f>
        <v>14.376353142405792</v>
      </c>
      <c r="J164" s="26" t="str">
        <f>VLOOKUP(A164,'Total Data'!$Q:$W, COLUMN('Total Data'!$U173)-COLUMN('Total Data'!$Q173)+1, FALSE)</f>
        <v>Sin Gaema Gowon</v>
      </c>
      <c r="K164" s="26">
        <f>VLOOKUP(A164,'Total Data'!$Q:$W, COLUMN('Total Data'!$R173)-COLUMN('Total Data'!$Q173)+1, FALSE)</f>
        <v>10.983070937677539</v>
      </c>
      <c r="L164" s="26" t="str">
        <f>VLOOKUP(A164,'Total Data'!$S:$W, COLUMN('Total Data'!$U180)-COLUMN('Total Data'!$S180)+1, FALSE)</f>
        <v>Andromeda</v>
      </c>
      <c r="M164" s="26">
        <f>VLOOKUP(A164,'Total Data'!$S:$W, COLUMN('Total Data'!$T180)-COLUMN('Total Data'!$S180)+1, FALSE)</f>
        <v>12.701224592257635</v>
      </c>
    </row>
    <row r="165" spans="1:13" ht="15" customHeight="1" x14ac:dyDescent="0.25">
      <c r="A165" s="29">
        <v>164</v>
      </c>
      <c r="B165" s="26" t="str">
        <f>VLOOKUP(A165,'Total Data'!$I:$W, COLUMN('Total Data'!$U167)-COLUMN('Total Data'!$I167)+1, FALSE)</f>
        <v>Blue Storm</v>
      </c>
      <c r="C165" s="26">
        <f>VLOOKUP(A165,'Total Data'!$I:$W, COLUMN('Total Data'!$J167)-COLUMN('Total Data'!$I167)+1, FALSE)</f>
        <v>48.504279376265202</v>
      </c>
      <c r="D165" s="26" t="str">
        <f>VLOOKUP(A165,'Total Data'!$K:$W, COLUMN('Total Data'!$U174)-COLUMN('Total Data'!$K174)+1, FALSE)</f>
        <v>Odd-Eye Total</v>
      </c>
      <c r="E165" s="26">
        <f>VLOOKUP(A165,'Total Data'!$K:$W, COLUMN('Total Data'!$L174)-COLUMN('Total Data'!$K174)+1, FALSE)</f>
        <v>48.02867516760309</v>
      </c>
      <c r="F165" s="26" t="str">
        <f>VLOOKUP(A165,'Total Data'!$M:$W, COLUMN('Total Data'!$U181)-COLUMN('Total Data'!$M181)+1, FALSE)</f>
        <v>Sin Pioneer Period</v>
      </c>
      <c r="G165" s="26">
        <f>VLOOKUP(A165,'Total Data'!$M:$W, COLUMN('Total Data'!$N181)-COLUMN('Total Data'!$M181)+1, FALSE)</f>
        <v>42.012191446909924</v>
      </c>
      <c r="H165" s="26" t="str">
        <f>VLOOKUP(A165,'Total Data'!$O:$W, COLUMN('Total Data'!$U167)-COLUMN('Total Data'!$O167)+1, FALSE)</f>
        <v>Plains to Hill Blizzard</v>
      </c>
      <c r="I165" s="26">
        <f>VLOOKUP(A165,'Total Data'!$O:$W, COLUMN('Total Data'!$P167)-COLUMN('Total Data'!$O167)+1, FALSE)</f>
        <v>14.599951478244975</v>
      </c>
      <c r="J165" s="26" t="str">
        <f>VLOOKUP(A165,'Total Data'!$Q:$W, COLUMN('Total Data'!$U174)-COLUMN('Total Data'!$Q174)+1, FALSE)</f>
        <v>Outsider</v>
      </c>
      <c r="K165" s="26">
        <f>VLOOKUP(A165,'Total Data'!$Q:$W, COLUMN('Total Data'!$R174)-COLUMN('Total Data'!$Q174)+1, FALSE)</f>
        <v>10.990587880485206</v>
      </c>
      <c r="L165" s="26" t="str">
        <f>VLOOKUP(A165,'Total Data'!$S:$W, COLUMN('Total Data'!$U181)-COLUMN('Total Data'!$S181)+1, FALSE)</f>
        <v>Tuscon</v>
      </c>
      <c r="M165" s="26">
        <f>VLOOKUP(A165,'Total Data'!$S:$W, COLUMN('Total Data'!$T181)-COLUMN('Total Data'!$S181)+1, FALSE)</f>
        <v>12.844475124207499</v>
      </c>
    </row>
    <row r="166" spans="1:13" ht="15" customHeight="1" x14ac:dyDescent="0.25">
      <c r="A166" s="29">
        <v>165</v>
      </c>
      <c r="B166" s="26" t="str">
        <f>VLOOKUP(A166,'Total Data'!$I:$W, COLUMN('Total Data'!$U168)-COLUMN('Total Data'!$I168)+1, FALSE)</f>
        <v>Guillotine</v>
      </c>
      <c r="C166" s="26">
        <f>VLOOKUP(A166,'Total Data'!$I:$W, COLUMN('Total Data'!$J168)-COLUMN('Total Data'!$I168)+1, FALSE)</f>
        <v>48.436900281540147</v>
      </c>
      <c r="D166" s="26" t="str">
        <f>VLOOKUP(A166,'Total Data'!$K:$W, COLUMN('Total Data'!$U175)-COLUMN('Total Data'!$K175)+1, FALSE)</f>
        <v>Colosseum II</v>
      </c>
      <c r="E166" s="26">
        <f>VLOOKUP(A166,'Total Data'!$K:$W, COLUMN('Total Data'!$L175)-COLUMN('Total Data'!$K175)+1, FALSE)</f>
        <v>47.914932941750834</v>
      </c>
      <c r="F166" s="26" t="str">
        <f>VLOOKUP(A166,'Total Data'!$M:$W, COLUMN('Total Data'!$U182)-COLUMN('Total Data'!$M182)+1, FALSE)</f>
        <v>Into the Darkness</v>
      </c>
      <c r="G166" s="26">
        <f>VLOOKUP(A166,'Total Data'!$M:$W, COLUMN('Total Data'!$N182)-COLUMN('Total Data'!$M182)+1, FALSE)</f>
        <v>41.991423705802674</v>
      </c>
      <c r="H166" s="26" t="str">
        <f>VLOOKUP(A166,'Total Data'!$O:$W, COLUMN('Total Data'!$U168)-COLUMN('Total Data'!$O168)+1, FALSE)</f>
        <v>Sin Chupungryeong</v>
      </c>
      <c r="I166" s="26">
        <f>VLOOKUP(A166,'Total Data'!$O:$W, COLUMN('Total Data'!$P168)-COLUMN('Total Data'!$O168)+1, FALSE)</f>
        <v>14.634377223267428</v>
      </c>
      <c r="J166" s="26" t="str">
        <f>VLOOKUP(A166,'Total Data'!$Q:$W, COLUMN('Total Data'!$U175)-COLUMN('Total Data'!$Q175)+1, FALSE)</f>
        <v>Rush Hour III</v>
      </c>
      <c r="K166" s="26">
        <f>VLOOKUP(A166,'Total Data'!$Q:$W, COLUMN('Total Data'!$R175)-COLUMN('Total Data'!$Q175)+1, FALSE)</f>
        <v>11.114687112339917</v>
      </c>
      <c r="L166" s="26" t="str">
        <f>VLOOKUP(A166,'Total Data'!$S:$W, COLUMN('Total Data'!$U182)-COLUMN('Total Data'!$S182)+1, FALSE)</f>
        <v>Katrina SE</v>
      </c>
      <c r="M166" s="26">
        <f>VLOOKUP(A166,'Total Data'!$S:$W, COLUMN('Total Data'!$T182)-COLUMN('Total Data'!$S182)+1, FALSE)</f>
        <v>13.026674477506768</v>
      </c>
    </row>
    <row r="167" spans="1:13" ht="15" customHeight="1" x14ac:dyDescent="0.25">
      <c r="A167" s="29">
        <v>166</v>
      </c>
      <c r="B167" s="26" t="str">
        <f>VLOOKUP(A167,'Total Data'!$I:$W, COLUMN('Total Data'!$U169)-COLUMN('Total Data'!$I169)+1, FALSE)</f>
        <v>Luna the Final</v>
      </c>
      <c r="C167" s="26">
        <f>VLOOKUP(A167,'Total Data'!$I:$W, COLUMN('Total Data'!$J169)-COLUMN('Total Data'!$I169)+1, FALSE)</f>
        <v>48.345911138139144</v>
      </c>
      <c r="D167" s="26" t="str">
        <f>VLOOKUP(A167,'Total Data'!$K:$W, COLUMN('Total Data'!$U176)-COLUMN('Total Data'!$K176)+1, FALSE)</f>
        <v>Desperado</v>
      </c>
      <c r="E167" s="26">
        <f>VLOOKUP(A167,'Total Data'!$K:$W, COLUMN('Total Data'!$L176)-COLUMN('Total Data'!$K176)+1, FALSE)</f>
        <v>47.778059792952035</v>
      </c>
      <c r="F167" s="26" t="str">
        <f>VLOOKUP(A167,'Total Data'!$M:$W, COLUMN('Total Data'!$U183)-COLUMN('Total Data'!$M183)+1, FALSE)</f>
        <v>Gaema Gowon Total</v>
      </c>
      <c r="G167" s="26">
        <f>VLOOKUP(A167,'Total Data'!$M:$W, COLUMN('Total Data'!$N183)-COLUMN('Total Data'!$M183)+1, FALSE)</f>
        <v>41.97740235076111</v>
      </c>
      <c r="H167" s="26" t="str">
        <f>VLOOKUP(A167,'Total Data'!$O:$W, COLUMN('Total Data'!$U169)-COLUMN('Total Data'!$O169)+1, FALSE)</f>
        <v>Wuthering Heights</v>
      </c>
      <c r="I167" s="26">
        <f>VLOOKUP(A167,'Total Data'!$O:$W, COLUMN('Total Data'!$P169)-COLUMN('Total Data'!$O169)+1, FALSE)</f>
        <v>14.740622340899206</v>
      </c>
      <c r="J167" s="26" t="str">
        <f>VLOOKUP(A167,'Total Data'!$Q:$W, COLUMN('Total Data'!$U176)-COLUMN('Total Data'!$Q176)+1, FALSE)</f>
        <v>Arizona</v>
      </c>
      <c r="K167" s="26">
        <f>VLOOKUP(A167,'Total Data'!$Q:$W, COLUMN('Total Data'!$R176)-COLUMN('Total Data'!$Q176)+1, FALSE)</f>
        <v>11.203043711494463</v>
      </c>
      <c r="L167" s="26" t="str">
        <f>VLOOKUP(A167,'Total Data'!$S:$W, COLUMN('Total Data'!$U183)-COLUMN('Total Data'!$S183)+1, FALSE)</f>
        <v>Beltway Total</v>
      </c>
      <c r="M167" s="26">
        <f>VLOOKUP(A167,'Total Data'!$S:$W, COLUMN('Total Data'!$T183)-COLUMN('Total Data'!$S183)+1, FALSE)</f>
        <v>13.054266019870036</v>
      </c>
    </row>
    <row r="168" spans="1:13" ht="15" customHeight="1" x14ac:dyDescent="0.25">
      <c r="A168" s="29">
        <v>167</v>
      </c>
      <c r="B168" s="26" t="str">
        <f>VLOOKUP(A168,'Total Data'!$I:$W, COLUMN('Total Data'!$U170)-COLUMN('Total Data'!$I170)+1, FALSE)</f>
        <v>Arcadia</v>
      </c>
      <c r="C168" s="26">
        <f>VLOOKUP(A168,'Total Data'!$I:$W, COLUMN('Total Data'!$J170)-COLUMN('Total Data'!$I170)+1, FALSE)</f>
        <v>48.292816373036473</v>
      </c>
      <c r="D168" s="26" t="str">
        <f>VLOOKUP(A168,'Total Data'!$K:$W, COLUMN('Total Data'!$U177)-COLUMN('Total Data'!$K177)+1, FALSE)</f>
        <v>Longinus Total</v>
      </c>
      <c r="E168" s="26">
        <f>VLOOKUP(A168,'Total Data'!$K:$W, COLUMN('Total Data'!$L177)-COLUMN('Total Data'!$K177)+1, FALSE)</f>
        <v>47.772863387003348</v>
      </c>
      <c r="F168" s="26" t="str">
        <f>VLOOKUP(A168,'Total Data'!$M:$W, COLUMN('Total Data'!$U184)-COLUMN('Total Data'!$M184)+1, FALSE)</f>
        <v>Lost Temple GameTV</v>
      </c>
      <c r="G168" s="26">
        <f>VLOOKUP(A168,'Total Data'!$M:$W, COLUMN('Total Data'!$N184)-COLUMN('Total Data'!$M184)+1, FALSE)</f>
        <v>41.684555367362286</v>
      </c>
      <c r="H168" s="26" t="str">
        <f>VLOOKUP(A168,'Total Data'!$O:$W, COLUMN('Total Data'!$U170)-COLUMN('Total Data'!$O170)+1, FALSE)</f>
        <v>Icarus</v>
      </c>
      <c r="I168" s="26">
        <f>VLOOKUP(A168,'Total Data'!$O:$W, COLUMN('Total Data'!$P170)-COLUMN('Total Data'!$O170)+1, FALSE)</f>
        <v>14.899245846817758</v>
      </c>
      <c r="J168" s="26" t="str">
        <f>VLOOKUP(A168,'Total Data'!$Q:$W, COLUMN('Total Data'!$U177)-COLUMN('Total Data'!$Q177)+1, FALSE)</f>
        <v>Detonation F</v>
      </c>
      <c r="K168" s="26">
        <f>VLOOKUP(A168,'Total Data'!$Q:$W, COLUMN('Total Data'!$R177)-COLUMN('Total Data'!$Q177)+1, FALSE)</f>
        <v>11.216289855022092</v>
      </c>
      <c r="L168" s="26" t="str">
        <f>VLOOKUP(A168,'Total Data'!$S:$W, COLUMN('Total Data'!$U184)-COLUMN('Total Data'!$S184)+1, FALSE)</f>
        <v>Snowbound</v>
      </c>
      <c r="M168" s="26">
        <f>VLOOKUP(A168,'Total Data'!$S:$W, COLUMN('Total Data'!$T184)-COLUMN('Total Data'!$S184)+1, FALSE)</f>
        <v>13.198085777596241</v>
      </c>
    </row>
    <row r="169" spans="1:13" ht="15" customHeight="1" x14ac:dyDescent="0.25">
      <c r="A169" s="29">
        <v>168</v>
      </c>
      <c r="B169" s="26" t="str">
        <f>VLOOKUP(A169,'Total Data'!$I:$W, COLUMN('Total Data'!$U171)-COLUMN('Total Data'!$I171)+1, FALSE)</f>
        <v>Forest of Abyss</v>
      </c>
      <c r="C169" s="26">
        <f>VLOOKUP(A169,'Total Data'!$I:$W, COLUMN('Total Data'!$J171)-COLUMN('Total Data'!$I171)+1, FALSE)</f>
        <v>48.289688729392765</v>
      </c>
      <c r="D169" s="26" t="str">
        <f>VLOOKUP(A169,'Total Data'!$K:$W, COLUMN('Total Data'!$U178)-COLUMN('Total Data'!$K178)+1, FALSE)</f>
        <v>Moon Glaive</v>
      </c>
      <c r="E169" s="26">
        <f>VLOOKUP(A169,'Total Data'!$K:$W, COLUMN('Total Data'!$L178)-COLUMN('Total Data'!$K178)+1, FALSE)</f>
        <v>47.454504507793366</v>
      </c>
      <c r="F169" s="26" t="str">
        <f>VLOOKUP(A169,'Total Data'!$M:$W, COLUMN('Total Data'!$U185)-COLUMN('Total Data'!$M185)+1, FALSE)</f>
        <v>Isles of Siren</v>
      </c>
      <c r="G169" s="26">
        <f>VLOOKUP(A169,'Total Data'!$M:$W, COLUMN('Total Data'!$N185)-COLUMN('Total Data'!$M185)+1, FALSE)</f>
        <v>41.673374297992474</v>
      </c>
      <c r="H169" s="26" t="str">
        <f>VLOOKUP(A169,'Total Data'!$O:$W, COLUMN('Total Data'!$U171)-COLUMN('Total Data'!$O171)+1, FALSE)</f>
        <v>Odd-Eye</v>
      </c>
      <c r="I169" s="26">
        <f>VLOOKUP(A169,'Total Data'!$O:$W, COLUMN('Total Data'!$P171)-COLUMN('Total Data'!$O171)+1, FALSE)</f>
        <v>14.93789724136127</v>
      </c>
      <c r="J169" s="26" t="str">
        <f>VLOOKUP(A169,'Total Data'!$Q:$W, COLUMN('Total Data'!$U178)-COLUMN('Total Data'!$Q178)+1, FALSE)</f>
        <v>Showdown</v>
      </c>
      <c r="K169" s="26">
        <f>VLOOKUP(A169,'Total Data'!$Q:$W, COLUMN('Total Data'!$R178)-COLUMN('Total Data'!$Q178)+1, FALSE)</f>
        <v>11.462006339233842</v>
      </c>
      <c r="L169" s="26" t="str">
        <f>VLOOKUP(A169,'Total Data'!$S:$W, COLUMN('Total Data'!$U185)-COLUMN('Total Data'!$S185)+1, FALSE)</f>
        <v>Arizona Total</v>
      </c>
      <c r="M169" s="26">
        <f>VLOOKUP(A169,'Total Data'!$S:$W, COLUMN('Total Data'!$T185)-COLUMN('Total Data'!$S185)+1, FALSE)</f>
        <v>13.244085701157228</v>
      </c>
    </row>
    <row r="170" spans="1:13" ht="15" customHeight="1" x14ac:dyDescent="0.25">
      <c r="A170" s="29">
        <v>169</v>
      </c>
      <c r="B170" s="26" t="str">
        <f>VLOOKUP(A170,'Total Data'!$I:$W, COLUMN('Total Data'!$U172)-COLUMN('Total Data'!$I172)+1, FALSE)</f>
        <v>New Bloody Ridge</v>
      </c>
      <c r="C170" s="26">
        <f>VLOOKUP(A170,'Total Data'!$I:$W, COLUMN('Total Data'!$J172)-COLUMN('Total Data'!$I172)+1, FALSE)</f>
        <v>48.222373611530983</v>
      </c>
      <c r="D170" s="26" t="str">
        <f>VLOOKUP(A170,'Total Data'!$K:$W, COLUMN('Total Data'!$U179)-COLUMN('Total Data'!$K179)+1, FALSE)</f>
        <v>Athena Total</v>
      </c>
      <c r="E170" s="26">
        <f>VLOOKUP(A170,'Total Data'!$K:$W, COLUMN('Total Data'!$L179)-COLUMN('Total Data'!$K179)+1, FALSE)</f>
        <v>47.448011089708032</v>
      </c>
      <c r="F170" s="26" t="str">
        <f>VLOOKUP(A170,'Total Data'!$M:$W, COLUMN('Total Data'!$U186)-COLUMN('Total Data'!$M186)+1, FALSE)</f>
        <v>Sniper Ridge</v>
      </c>
      <c r="G170" s="26">
        <f>VLOOKUP(A170,'Total Data'!$M:$W, COLUMN('Total Data'!$N186)-COLUMN('Total Data'!$M186)+1, FALSE)</f>
        <v>41.548486672792812</v>
      </c>
      <c r="H170" s="26" t="str">
        <f>VLOOKUP(A170,'Total Data'!$O:$W, COLUMN('Total Data'!$U172)-COLUMN('Total Data'!$O172)+1, FALSE)</f>
        <v>Neo Electric Circuit</v>
      </c>
      <c r="I170" s="26">
        <f>VLOOKUP(A170,'Total Data'!$O:$W, COLUMN('Total Data'!$P172)-COLUMN('Total Data'!$O172)+1, FALSE)</f>
        <v>14.945190428014545</v>
      </c>
      <c r="J170" s="26" t="str">
        <f>VLOOKUP(A170,'Total Data'!$Q:$W, COLUMN('Total Data'!$U179)-COLUMN('Total Data'!$Q179)+1, FALSE)</f>
        <v>Ground Zero</v>
      </c>
      <c r="K170" s="26">
        <f>VLOOKUP(A170,'Total Data'!$Q:$W, COLUMN('Total Data'!$R179)-COLUMN('Total Data'!$Q179)+1, FALSE)</f>
        <v>11.485857479789917</v>
      </c>
      <c r="L170" s="26" t="str">
        <f>VLOOKUP(A170,'Total Data'!$S:$W, COLUMN('Total Data'!$U186)-COLUMN('Total Data'!$S186)+1, FALSE)</f>
        <v>Isles of Siren</v>
      </c>
      <c r="M170" s="26">
        <f>VLOOKUP(A170,'Total Data'!$S:$W, COLUMN('Total Data'!$T186)-COLUMN('Total Data'!$S186)+1, FALSE)</f>
        <v>13.359142988182507</v>
      </c>
    </row>
    <row r="171" spans="1:13" ht="15" customHeight="1" x14ac:dyDescent="0.25">
      <c r="A171" s="29">
        <v>170</v>
      </c>
      <c r="B171" s="26" t="str">
        <f>VLOOKUP(A171,'Total Data'!$I:$W, COLUMN('Total Data'!$U173)-COLUMN('Total Data'!$I173)+1, FALSE)</f>
        <v>Mercury</v>
      </c>
      <c r="C171" s="26">
        <f>VLOOKUP(A171,'Total Data'!$I:$W, COLUMN('Total Data'!$J173)-COLUMN('Total Data'!$I173)+1, FALSE)</f>
        <v>48.073882205511651</v>
      </c>
      <c r="D171" s="26" t="str">
        <f>VLOOKUP(A171,'Total Data'!$K:$W, COLUMN('Total Data'!$U180)-COLUMN('Total Data'!$K180)+1, FALSE)</f>
        <v>Chupungryeong</v>
      </c>
      <c r="E171" s="26">
        <f>VLOOKUP(A171,'Total Data'!$K:$W, COLUMN('Total Data'!$L180)-COLUMN('Total Data'!$K180)+1, FALSE)</f>
        <v>47.376128876752887</v>
      </c>
      <c r="F171" s="26" t="str">
        <f>VLOOKUP(A171,'Total Data'!$M:$W, COLUMN('Total Data'!$U187)-COLUMN('Total Data'!$M187)+1, FALSE)</f>
        <v>Lost Temple</v>
      </c>
      <c r="G171" s="26">
        <f>VLOOKUP(A171,'Total Data'!$M:$W, COLUMN('Total Data'!$N187)-COLUMN('Total Data'!$M187)+1, FALSE)</f>
        <v>41.422856686199239</v>
      </c>
      <c r="H171" s="26" t="str">
        <f>VLOOKUP(A171,'Total Data'!$O:$W, COLUMN('Total Data'!$U173)-COLUMN('Total Data'!$O173)+1, FALSE)</f>
        <v>Arkanoid</v>
      </c>
      <c r="I171" s="26">
        <f>VLOOKUP(A171,'Total Data'!$O:$W, COLUMN('Total Data'!$P173)-COLUMN('Total Data'!$O173)+1, FALSE)</f>
        <v>14.963058326069151</v>
      </c>
      <c r="J171" s="26" t="str">
        <f>VLOOKUP(A171,'Total Data'!$Q:$W, COLUMN('Total Data'!$U180)-COLUMN('Total Data'!$Q180)+1, FALSE)</f>
        <v>Andromeda</v>
      </c>
      <c r="K171" s="26">
        <f>VLOOKUP(A171,'Total Data'!$Q:$W, COLUMN('Total Data'!$R180)-COLUMN('Total Data'!$Q180)+1, FALSE)</f>
        <v>11.530915950141361</v>
      </c>
      <c r="L171" s="26" t="str">
        <f>VLOOKUP(A171,'Total Data'!$S:$W, COLUMN('Total Data'!$U187)-COLUMN('Total Data'!$S187)+1, FALSE)</f>
        <v>Sin Gaema Gowon</v>
      </c>
      <c r="M171" s="26">
        <f>VLOOKUP(A171,'Total Data'!$S:$W, COLUMN('Total Data'!$T187)-COLUMN('Total Data'!$S187)+1, FALSE)</f>
        <v>13.542007194655628</v>
      </c>
    </row>
    <row r="172" spans="1:13" ht="15" customHeight="1" x14ac:dyDescent="0.25">
      <c r="A172" s="29">
        <v>171</v>
      </c>
      <c r="B172" s="26" t="str">
        <f>VLOOKUP(A172,'Total Data'!$I:$W, COLUMN('Total Data'!$U174)-COLUMN('Total Data'!$I174)+1, FALSE)</f>
        <v>Ride of Valkyries</v>
      </c>
      <c r="C172" s="26">
        <f>VLOOKUP(A172,'Total Data'!$I:$W, COLUMN('Total Data'!$J174)-COLUMN('Total Data'!$I174)+1, FALSE)</f>
        <v>47.997874466644689</v>
      </c>
      <c r="D172" s="26" t="str">
        <f>VLOOKUP(A172,'Total Data'!$K:$W, COLUMN('Total Data'!$U181)-COLUMN('Total Data'!$K181)+1, FALSE)</f>
        <v>Odd-Eye II</v>
      </c>
      <c r="E172" s="26">
        <f>VLOOKUP(A172,'Total Data'!$K:$W, COLUMN('Total Data'!$L181)-COLUMN('Total Data'!$K181)+1, FALSE)</f>
        <v>47.359216576638303</v>
      </c>
      <c r="F172" s="26" t="str">
        <f>VLOOKUP(A172,'Total Data'!$M:$W, COLUMN('Total Data'!$U188)-COLUMN('Total Data'!$M188)+1, FALSE)</f>
        <v>Nostalgia</v>
      </c>
      <c r="G172" s="26">
        <f>VLOOKUP(A172,'Total Data'!$M:$W, COLUMN('Total Data'!$N188)-COLUMN('Total Data'!$M188)+1, FALSE)</f>
        <v>41.405032133476453</v>
      </c>
      <c r="H172" s="26" t="str">
        <f>VLOOKUP(A172,'Total Data'!$O:$W, COLUMN('Total Data'!$U174)-COLUMN('Total Data'!$O174)+1, FALSE)</f>
        <v>Neo Jade</v>
      </c>
      <c r="I172" s="26">
        <f>VLOOKUP(A172,'Total Data'!$O:$W, COLUMN('Total Data'!$P174)-COLUMN('Total Data'!$O174)+1, FALSE)</f>
        <v>15.070005419556262</v>
      </c>
      <c r="J172" s="26" t="str">
        <f>VLOOKUP(A172,'Total Data'!$Q:$W, COLUMN('Total Data'!$U181)-COLUMN('Total Data'!$Q181)+1, FALSE)</f>
        <v>Katrina SE</v>
      </c>
      <c r="K172" s="26">
        <f>VLOOKUP(A172,'Total Data'!$Q:$W, COLUMN('Total Data'!$R181)-COLUMN('Total Data'!$Q181)+1, FALSE)</f>
        <v>11.564622047504875</v>
      </c>
      <c r="L172" s="26" t="str">
        <f>VLOOKUP(A172,'Total Data'!$S:$W, COLUMN('Total Data'!$U188)-COLUMN('Total Data'!$S188)+1, FALSE)</f>
        <v>Plains to Hill Blizzard</v>
      </c>
      <c r="M172" s="26">
        <f>VLOOKUP(A172,'Total Data'!$S:$W, COLUMN('Total Data'!$T188)-COLUMN('Total Data'!$S188)+1, FALSE)</f>
        <v>13.647124559120689</v>
      </c>
    </row>
    <row r="173" spans="1:13" ht="15" customHeight="1" x14ac:dyDescent="0.25">
      <c r="A173" s="29">
        <v>172</v>
      </c>
      <c r="B173" s="26" t="str">
        <f>VLOOKUP(A173,'Total Data'!$I:$W, COLUMN('Total Data'!$U175)-COLUMN('Total Data'!$I175)+1, FALSE)</f>
        <v>Lost Temple GameTV</v>
      </c>
      <c r="C173" s="26">
        <f>VLOOKUP(A173,'Total Data'!$I:$W, COLUMN('Total Data'!$J175)-COLUMN('Total Data'!$I175)+1, FALSE)</f>
        <v>47.784590357173883</v>
      </c>
      <c r="D173" s="26" t="str">
        <f>VLOOKUP(A173,'Total Data'!$K:$W, COLUMN('Total Data'!$U182)-COLUMN('Total Data'!$K182)+1, FALSE)</f>
        <v>815 III</v>
      </c>
      <c r="E173" s="26">
        <f>VLOOKUP(A173,'Total Data'!$K:$W, COLUMN('Total Data'!$L182)-COLUMN('Total Data'!$K182)+1, FALSE)</f>
        <v>46.992105995510236</v>
      </c>
      <c r="F173" s="26" t="str">
        <f>VLOOKUP(A173,'Total Data'!$M:$W, COLUMN('Total Data'!$U189)-COLUMN('Total Data'!$M189)+1, FALSE)</f>
        <v>Detonation</v>
      </c>
      <c r="G173" s="26">
        <f>VLOOKUP(A173,'Total Data'!$M:$W, COLUMN('Total Data'!$N189)-COLUMN('Total Data'!$M189)+1, FALSE)</f>
        <v>41.399712120219291</v>
      </c>
      <c r="H173" s="26" t="str">
        <f>VLOOKUP(A173,'Total Data'!$O:$W, COLUMN('Total Data'!$U175)-COLUMN('Total Data'!$O175)+1, FALSE)</f>
        <v>Empire of the Sun Total</v>
      </c>
      <c r="I173" s="26">
        <f>VLOOKUP(A173,'Total Data'!$O:$W, COLUMN('Total Data'!$P175)-COLUMN('Total Data'!$O175)+1, FALSE)</f>
        <v>15.215243919498839</v>
      </c>
      <c r="J173" s="26" t="str">
        <f>VLOOKUP(A173,'Total Data'!$Q:$W, COLUMN('Total Data'!$U182)-COLUMN('Total Data'!$Q182)+1, FALSE)</f>
        <v>Beltway Total</v>
      </c>
      <c r="K173" s="26">
        <f>VLOOKUP(A173,'Total Data'!$Q:$W, COLUMN('Total Data'!$R182)-COLUMN('Total Data'!$Q182)+1, FALSE)</f>
        <v>11.876907378390484</v>
      </c>
      <c r="L173" s="26" t="str">
        <f>VLOOKUP(A173,'Total Data'!$S:$W, COLUMN('Total Data'!$U189)-COLUMN('Total Data'!$S189)+1, FALSE)</f>
        <v>Rush Hour II</v>
      </c>
      <c r="M173" s="26">
        <f>VLOOKUP(A173,'Total Data'!$S:$W, COLUMN('Total Data'!$T189)-COLUMN('Total Data'!$S189)+1, FALSE)</f>
        <v>13.668391620681627</v>
      </c>
    </row>
    <row r="174" spans="1:13" ht="15" customHeight="1" x14ac:dyDescent="0.25">
      <c r="A174" s="29">
        <v>173</v>
      </c>
      <c r="B174" s="26" t="str">
        <f>VLOOKUP(A174,'Total Data'!$I:$W, COLUMN('Total Data'!$U176)-COLUMN('Total Data'!$I176)+1, FALSE)</f>
        <v>La Mancha</v>
      </c>
      <c r="C174" s="26">
        <f>VLOOKUP(A174,'Total Data'!$I:$W, COLUMN('Total Data'!$J176)-COLUMN('Total Data'!$I176)+1, FALSE)</f>
        <v>47.750814998028659</v>
      </c>
      <c r="D174" s="26" t="str">
        <f>VLOOKUP(A174,'Total Data'!$K:$W, COLUMN('Total Data'!$U183)-COLUMN('Total Data'!$K183)+1, FALSE)</f>
        <v>Plains to Hill Desert</v>
      </c>
      <c r="E174" s="26">
        <f>VLOOKUP(A174,'Total Data'!$K:$W, COLUMN('Total Data'!$L183)-COLUMN('Total Data'!$K183)+1, FALSE)</f>
        <v>46.950145151946714</v>
      </c>
      <c r="F174" s="26" t="str">
        <f>VLOOKUP(A174,'Total Data'!$M:$W, COLUMN('Total Data'!$U190)-COLUMN('Total Data'!$M190)+1, FALSE)</f>
        <v>Ground Zero</v>
      </c>
      <c r="G174" s="26">
        <f>VLOOKUP(A174,'Total Data'!$M:$W, COLUMN('Total Data'!$N190)-COLUMN('Total Data'!$M190)+1, FALSE)</f>
        <v>41.345229351025225</v>
      </c>
      <c r="H174" s="26" t="str">
        <f>VLOOKUP(A174,'Total Data'!$O:$W, COLUMN('Total Data'!$U176)-COLUMN('Total Data'!$O176)+1, FALSE)</f>
        <v>U-Boat Total</v>
      </c>
      <c r="I174" s="26">
        <f>VLOOKUP(A174,'Total Data'!$O:$W, COLUMN('Total Data'!$P176)-COLUMN('Total Data'!$O176)+1, FALSE)</f>
        <v>15.293591778653415</v>
      </c>
      <c r="J174" s="26" t="str">
        <f>VLOOKUP(A174,'Total Data'!$Q:$W, COLUMN('Total Data'!$U183)-COLUMN('Total Data'!$Q183)+1, FALSE)</f>
        <v>Empire of the Sun Total</v>
      </c>
      <c r="K174" s="26">
        <f>VLOOKUP(A174,'Total Data'!$Q:$W, COLUMN('Total Data'!$R183)-COLUMN('Total Data'!$Q183)+1, FALSE)</f>
        <v>12.016506968473589</v>
      </c>
      <c r="L174" s="26" t="str">
        <f>VLOOKUP(A174,'Total Data'!$S:$W, COLUMN('Total Data'!$U190)-COLUMN('Total Data'!$S190)+1, FALSE)</f>
        <v>Sin Chupungryeong</v>
      </c>
      <c r="M174" s="26">
        <f>VLOOKUP(A174,'Total Data'!$S:$W, COLUMN('Total Data'!$T190)-COLUMN('Total Data'!$S190)+1, FALSE)</f>
        <v>13.672063212003648</v>
      </c>
    </row>
    <row r="175" spans="1:13" ht="15" customHeight="1" x14ac:dyDescent="0.25">
      <c r="A175" s="29">
        <v>174</v>
      </c>
      <c r="B175" s="26" t="str">
        <f>VLOOKUP(A175,'Total Data'!$I:$W, COLUMN('Total Data'!$U177)-COLUMN('Total Data'!$I177)+1, FALSE)</f>
        <v>Monte Cristo</v>
      </c>
      <c r="C175" s="26">
        <f>VLOOKUP(A175,'Total Data'!$I:$W, COLUMN('Total Data'!$J177)-COLUMN('Total Data'!$I177)+1, FALSE)</f>
        <v>47.66038691125452</v>
      </c>
      <c r="D175" s="26" t="str">
        <f>VLOOKUP(A175,'Total Data'!$K:$W, COLUMN('Total Data'!$U184)-COLUMN('Total Data'!$K184)+1, FALSE)</f>
        <v>Fortress</v>
      </c>
      <c r="E175" s="26">
        <f>VLOOKUP(A175,'Total Data'!$K:$W, COLUMN('Total Data'!$L184)-COLUMN('Total Data'!$K184)+1, FALSE)</f>
        <v>46.893413406299686</v>
      </c>
      <c r="F175" s="26" t="str">
        <f>VLOOKUP(A175,'Total Data'!$M:$W, COLUMN('Total Data'!$U191)-COLUMN('Total Data'!$M191)+1, FALSE)</f>
        <v>Bifrost III</v>
      </c>
      <c r="G175" s="26">
        <f>VLOOKUP(A175,'Total Data'!$M:$W, COLUMN('Total Data'!$N191)-COLUMN('Total Data'!$M191)+1, FALSE)</f>
        <v>41.190748776374136</v>
      </c>
      <c r="H175" s="26" t="str">
        <f>VLOOKUP(A175,'Total Data'!$O:$W, COLUMN('Total Data'!$U177)-COLUMN('Total Data'!$O177)+1, FALSE)</f>
        <v>Loki II</v>
      </c>
      <c r="I175" s="26">
        <f>VLOOKUP(A175,'Total Data'!$O:$W, COLUMN('Total Data'!$P177)-COLUMN('Total Data'!$O177)+1, FALSE)</f>
        <v>15.338243417840127</v>
      </c>
      <c r="J175" s="26" t="str">
        <f>VLOOKUP(A175,'Total Data'!$Q:$W, COLUMN('Total Data'!$U184)-COLUMN('Total Data'!$Q184)+1, FALSE)</f>
        <v>Snowbound</v>
      </c>
      <c r="K175" s="26">
        <f>VLOOKUP(A175,'Total Data'!$Q:$W, COLUMN('Total Data'!$R184)-COLUMN('Total Data'!$Q184)+1, FALSE)</f>
        <v>12.052672555061498</v>
      </c>
      <c r="L175" s="26" t="str">
        <f>VLOOKUP(A175,'Total Data'!$S:$W, COLUMN('Total Data'!$U191)-COLUMN('Total Data'!$S191)+1, FALSE)</f>
        <v>Empire of the Sun Total</v>
      </c>
      <c r="M175" s="26">
        <f>VLOOKUP(A175,'Total Data'!$S:$W, COLUMN('Total Data'!$T191)-COLUMN('Total Data'!$S191)+1, FALSE)</f>
        <v>13.709487358271657</v>
      </c>
    </row>
    <row r="176" spans="1:13" ht="15" customHeight="1" x14ac:dyDescent="0.25">
      <c r="A176" s="29">
        <v>175</v>
      </c>
      <c r="B176" s="26" t="str">
        <f>VLOOKUP(A176,'Total Data'!$I:$W, COLUMN('Total Data'!$U178)-COLUMN('Total Data'!$I178)+1, FALSE)</f>
        <v>Blade Storm Total</v>
      </c>
      <c r="C176" s="26">
        <f>VLOOKUP(A176,'Total Data'!$I:$W, COLUMN('Total Data'!$J178)-COLUMN('Total Data'!$I178)+1, FALSE)</f>
        <v>47.636309516362552</v>
      </c>
      <c r="D176" s="26" t="str">
        <f>VLOOKUP(A176,'Total Data'!$K:$W, COLUMN('Total Data'!$U185)-COLUMN('Total Data'!$K185)+1, FALSE)</f>
        <v>Katrina Total</v>
      </c>
      <c r="E176" s="26">
        <f>VLOOKUP(A176,'Total Data'!$K:$W, COLUMN('Total Data'!$L185)-COLUMN('Total Data'!$K185)+1, FALSE)</f>
        <v>46.701819844098409</v>
      </c>
      <c r="F176" s="26" t="str">
        <f>VLOOKUP(A176,'Total Data'!$M:$W, COLUMN('Total Data'!$U192)-COLUMN('Total Data'!$M192)+1, FALSE)</f>
        <v>Dante's Peak SE</v>
      </c>
      <c r="G176" s="26">
        <f>VLOOKUP(A176,'Total Data'!$M:$W, COLUMN('Total Data'!$N192)-COLUMN('Total Data'!$M192)+1, FALSE)</f>
        <v>40.8961879038403</v>
      </c>
      <c r="H176" s="26" t="str">
        <f>VLOOKUP(A176,'Total Data'!$O:$W, COLUMN('Total Data'!$U178)-COLUMN('Total Data'!$O178)+1, FALSE)</f>
        <v>Colosseum</v>
      </c>
      <c r="I176" s="26">
        <f>VLOOKUP(A176,'Total Data'!$O:$W, COLUMN('Total Data'!$P178)-COLUMN('Total Data'!$O178)+1, FALSE)</f>
        <v>15.632318219750704</v>
      </c>
      <c r="J176" s="26" t="str">
        <f>VLOOKUP(A176,'Total Data'!$Q:$W, COLUMN('Total Data'!$U185)-COLUMN('Total Data'!$Q185)+1, FALSE)</f>
        <v>Mercury</v>
      </c>
      <c r="K176" s="26">
        <f>VLOOKUP(A176,'Total Data'!$Q:$W, COLUMN('Total Data'!$R185)-COLUMN('Total Data'!$Q185)+1, FALSE)</f>
        <v>12.586395384436383</v>
      </c>
      <c r="L176" s="26" t="str">
        <f>VLOOKUP(A176,'Total Data'!$S:$W, COLUMN('Total Data'!$U192)-COLUMN('Total Data'!$S192)+1, FALSE)</f>
        <v>Wuthering Heights</v>
      </c>
      <c r="M176" s="26">
        <f>VLOOKUP(A176,'Total Data'!$S:$W, COLUMN('Total Data'!$T192)-COLUMN('Total Data'!$S192)+1, FALSE)</f>
        <v>13.752730336650869</v>
      </c>
    </row>
    <row r="177" spans="1:13" ht="15" customHeight="1" x14ac:dyDescent="0.25">
      <c r="A177" s="29">
        <v>176</v>
      </c>
      <c r="B177" s="26" t="str">
        <f>VLOOKUP(A177,'Total Data'!$I:$W, COLUMN('Total Data'!$U179)-COLUMN('Total Data'!$I179)+1, FALSE)</f>
        <v>Indian Lament Total</v>
      </c>
      <c r="C177" s="26">
        <f>VLOOKUP(A177,'Total Data'!$I:$W, COLUMN('Total Data'!$J179)-COLUMN('Total Data'!$I179)+1, FALSE)</f>
        <v>47.599292669648293</v>
      </c>
      <c r="D177" s="26" t="str">
        <f>VLOOKUP(A177,'Total Data'!$K:$W, COLUMN('Total Data'!$U186)-COLUMN('Total Data'!$K186)+1, FALSE)</f>
        <v>Grand Line</v>
      </c>
      <c r="E177" s="26">
        <f>VLOOKUP(A177,'Total Data'!$K:$W, COLUMN('Total Data'!$L186)-COLUMN('Total Data'!$K186)+1, FALSE)</f>
        <v>46.67587404501009</v>
      </c>
      <c r="F177" s="26" t="str">
        <f>VLOOKUP(A177,'Total Data'!$M:$W, COLUMN('Total Data'!$U193)-COLUMN('Total Data'!$M193)+1, FALSE)</f>
        <v>Outsider Total</v>
      </c>
      <c r="G177" s="26">
        <f>VLOOKUP(A177,'Total Data'!$M:$W, COLUMN('Total Data'!$N193)-COLUMN('Total Data'!$M193)+1, FALSE)</f>
        <v>40.774736732237031</v>
      </c>
      <c r="H177" s="26" t="str">
        <f>VLOOKUP(A177,'Total Data'!$O:$W, COLUMN('Total Data'!$U179)-COLUMN('Total Data'!$O179)+1, FALSE)</f>
        <v>Isles of Siren</v>
      </c>
      <c r="I177" s="26">
        <f>VLOOKUP(A177,'Total Data'!$O:$W, COLUMN('Total Data'!$P179)-COLUMN('Total Data'!$O179)+1, FALSE)</f>
        <v>15.651608877069929</v>
      </c>
      <c r="J177" s="26" t="str">
        <f>VLOOKUP(A177,'Total Data'!$Q:$W, COLUMN('Total Data'!$U186)-COLUMN('Total Data'!$Q186)+1, FALSE)</f>
        <v>Arkanoid</v>
      </c>
      <c r="K177" s="26">
        <f>VLOOKUP(A177,'Total Data'!$Q:$W, COLUMN('Total Data'!$R186)-COLUMN('Total Data'!$Q186)+1, FALSE)</f>
        <v>12.61999315310239</v>
      </c>
      <c r="L177" s="26" t="str">
        <f>VLOOKUP(A177,'Total Data'!$S:$W, COLUMN('Total Data'!$U193)-COLUMN('Total Data'!$S193)+1, FALSE)</f>
        <v>Arkanoid</v>
      </c>
      <c r="M177" s="26">
        <f>VLOOKUP(A177,'Total Data'!$S:$W, COLUMN('Total Data'!$T193)-COLUMN('Total Data'!$S193)+1, FALSE)</f>
        <v>13.841194703740326</v>
      </c>
    </row>
    <row r="178" spans="1:13" ht="15" customHeight="1" x14ac:dyDescent="0.25">
      <c r="A178" s="29">
        <v>177</v>
      </c>
      <c r="B178" s="26" t="str">
        <f>VLOOKUP(A178,'Total Data'!$I:$W, COLUMN('Total Data'!$U180)-COLUMN('Total Data'!$I180)+1, FALSE)</f>
        <v>Chupungryeong</v>
      </c>
      <c r="C178" s="26">
        <f>VLOOKUP(A178,'Total Data'!$I:$W, COLUMN('Total Data'!$J180)-COLUMN('Total Data'!$I180)+1, FALSE)</f>
        <v>47.54288859623496</v>
      </c>
      <c r="D178" s="26" t="str">
        <f>VLOOKUP(A178,'Total Data'!$K:$W, COLUMN('Total Data'!$U187)-COLUMN('Total Data'!$K187)+1, FALSE)</f>
        <v>New Remote Outpost</v>
      </c>
      <c r="E178" s="26">
        <f>VLOOKUP(A178,'Total Data'!$K:$W, COLUMN('Total Data'!$L187)-COLUMN('Total Data'!$K187)+1, FALSE)</f>
        <v>46.632032216112471</v>
      </c>
      <c r="F178" s="26" t="str">
        <f>VLOOKUP(A178,'Total Data'!$M:$W, COLUMN('Total Data'!$U194)-COLUMN('Total Data'!$M194)+1, FALSE)</f>
        <v>Ride of Valkyries</v>
      </c>
      <c r="G178" s="26">
        <f>VLOOKUP(A178,'Total Data'!$M:$W, COLUMN('Total Data'!$N194)-COLUMN('Total Data'!$M194)+1, FALSE)</f>
        <v>40.619037674932642</v>
      </c>
      <c r="H178" s="26" t="str">
        <f>VLOOKUP(A178,'Total Data'!$O:$W, COLUMN('Total Data'!$U180)-COLUMN('Total Data'!$O180)+1, FALSE)</f>
        <v>Sin Gaema Gowon</v>
      </c>
      <c r="I178" s="26">
        <f>VLOOKUP(A178,'Total Data'!$O:$W, COLUMN('Total Data'!$P180)-COLUMN('Total Data'!$O180)+1, FALSE)</f>
        <v>15.688979268841953</v>
      </c>
      <c r="J178" s="26" t="str">
        <f>VLOOKUP(A178,'Total Data'!$Q:$W, COLUMN('Total Data'!$U187)-COLUMN('Total Data'!$Q187)+1, FALSE)</f>
        <v>Plains to Hill Blizzard</v>
      </c>
      <c r="K178" s="26">
        <f>VLOOKUP(A178,'Total Data'!$Q:$W, COLUMN('Total Data'!$R187)-COLUMN('Total Data'!$Q187)+1, FALSE)</f>
        <v>12.622576373197452</v>
      </c>
      <c r="L178" s="26" t="str">
        <f>VLOOKUP(A178,'Total Data'!$S:$W, COLUMN('Total Data'!$U194)-COLUMN('Total Data'!$S194)+1, FALSE)</f>
        <v>Icarus</v>
      </c>
      <c r="M178" s="26">
        <f>VLOOKUP(A178,'Total Data'!$S:$W, COLUMN('Total Data'!$T194)-COLUMN('Total Data'!$S194)+1, FALSE)</f>
        <v>13.927282098223134</v>
      </c>
    </row>
    <row r="179" spans="1:13" ht="15" customHeight="1" x14ac:dyDescent="0.25">
      <c r="A179" s="29">
        <v>178</v>
      </c>
      <c r="B179" s="26" t="str">
        <f>VLOOKUP(A179,'Total Data'!$I:$W, COLUMN('Total Data'!$U181)-COLUMN('Total Data'!$I181)+1, FALSE)</f>
        <v>Electric Circuit Total</v>
      </c>
      <c r="C179" s="26">
        <f>VLOOKUP(A179,'Total Data'!$I:$W, COLUMN('Total Data'!$J181)-COLUMN('Total Data'!$I181)+1, FALSE)</f>
        <v>47.458248910588296</v>
      </c>
      <c r="D179" s="26" t="str">
        <f>VLOOKUP(A179,'Total Data'!$K:$W, COLUMN('Total Data'!$U188)-COLUMN('Total Data'!$K188)+1, FALSE)</f>
        <v>Isles of Siren</v>
      </c>
      <c r="E179" s="26">
        <f>VLOOKUP(A179,'Total Data'!$K:$W, COLUMN('Total Data'!$L188)-COLUMN('Total Data'!$K188)+1, FALSE)</f>
        <v>46.419862674845959</v>
      </c>
      <c r="F179" s="26" t="str">
        <f>VLOOKUP(A179,'Total Data'!$M:$W, COLUMN('Total Data'!$U195)-COLUMN('Total Data'!$M195)+1, FALSE)</f>
        <v>Grand Line Total</v>
      </c>
      <c r="G179" s="26">
        <f>VLOOKUP(A179,'Total Data'!$M:$W, COLUMN('Total Data'!$N195)-COLUMN('Total Data'!$M195)+1, FALSE)</f>
        <v>40.414826344907524</v>
      </c>
      <c r="H179" s="26" t="str">
        <f>VLOOKUP(A179,'Total Data'!$O:$W, COLUMN('Total Data'!$U181)-COLUMN('Total Data'!$O181)+1, FALSE)</f>
        <v>Odd-Eye Total</v>
      </c>
      <c r="I179" s="26">
        <f>VLOOKUP(A179,'Total Data'!$O:$W, COLUMN('Total Data'!$P181)-COLUMN('Total Data'!$O181)+1, FALSE)</f>
        <v>15.827566941224118</v>
      </c>
      <c r="J179" s="26" t="str">
        <f>VLOOKUP(A179,'Total Data'!$Q:$W, COLUMN('Total Data'!$U188)-COLUMN('Total Data'!$Q188)+1, FALSE)</f>
        <v>Sin Chupungryeong</v>
      </c>
      <c r="K179" s="26">
        <f>VLOOKUP(A179,'Total Data'!$Q:$W, COLUMN('Total Data'!$R188)-COLUMN('Total Data'!$Q188)+1, FALSE)</f>
        <v>12.636677895442238</v>
      </c>
      <c r="L179" s="26" t="str">
        <f>VLOOKUP(A179,'Total Data'!$S:$W, COLUMN('Total Data'!$U195)-COLUMN('Total Data'!$S195)+1, FALSE)</f>
        <v>Odd-Eye</v>
      </c>
      <c r="M179" s="26">
        <f>VLOOKUP(A179,'Total Data'!$S:$W, COLUMN('Total Data'!$T195)-COLUMN('Total Data'!$S195)+1, FALSE)</f>
        <v>13.958206743584935</v>
      </c>
    </row>
    <row r="180" spans="1:13" ht="15" customHeight="1" x14ac:dyDescent="0.25">
      <c r="A180" s="29">
        <v>179</v>
      </c>
      <c r="B180" s="26" t="str">
        <f>VLOOKUP(A180,'Total Data'!$I:$W, COLUMN('Total Data'!$U182)-COLUMN('Total Data'!$I182)+1, FALSE)</f>
        <v>Plains to Hill</v>
      </c>
      <c r="C180" s="26">
        <f>VLOOKUP(A180,'Total Data'!$I:$W, COLUMN('Total Data'!$J182)-COLUMN('Total Data'!$I182)+1, FALSE)</f>
        <v>47.367320344299557</v>
      </c>
      <c r="D180" s="26" t="str">
        <f>VLOOKUP(A180,'Total Data'!$K:$W, COLUMN('Total Data'!$U189)-COLUMN('Total Data'!$K189)+1, FALSE)</f>
        <v>Gaema Gowon</v>
      </c>
      <c r="E180" s="26">
        <f>VLOOKUP(A180,'Total Data'!$K:$W, COLUMN('Total Data'!$L189)-COLUMN('Total Data'!$K189)+1, FALSE)</f>
        <v>46.300585311920457</v>
      </c>
      <c r="F180" s="26" t="str">
        <f>VLOOKUP(A180,'Total Data'!$M:$W, COLUMN('Total Data'!$U196)-COLUMN('Total Data'!$M196)+1, FALSE)</f>
        <v>God's Garden</v>
      </c>
      <c r="G180" s="26">
        <f>VLOOKUP(A180,'Total Data'!$M:$W, COLUMN('Total Data'!$N196)-COLUMN('Total Data'!$M196)+1, FALSE)</f>
        <v>40.38800362559013</v>
      </c>
      <c r="H180" s="26" t="str">
        <f>VLOOKUP(A180,'Total Data'!$O:$W, COLUMN('Total Data'!$U182)-COLUMN('Total Data'!$O182)+1, FALSE)</f>
        <v>Arizona Total</v>
      </c>
      <c r="I180" s="26">
        <f>VLOOKUP(A180,'Total Data'!$O:$W, COLUMN('Total Data'!$P182)-COLUMN('Total Data'!$O182)+1, FALSE)</f>
        <v>15.828266985789094</v>
      </c>
      <c r="J180" s="26" t="str">
        <f>VLOOKUP(A180,'Total Data'!$Q:$W, COLUMN('Total Data'!$U189)-COLUMN('Total Data'!$Q189)+1, FALSE)</f>
        <v>Wuthering Heights</v>
      </c>
      <c r="K180" s="26">
        <f>VLOOKUP(A180,'Total Data'!$Q:$W, COLUMN('Total Data'!$R189)-COLUMN('Total Data'!$Q189)+1, FALSE)</f>
        <v>12.688153389215369</v>
      </c>
      <c r="L180" s="26" t="str">
        <f>VLOOKUP(A180,'Total Data'!$S:$W, COLUMN('Total Data'!$U196)-COLUMN('Total Data'!$S196)+1, FALSE)</f>
        <v>Neo Jade</v>
      </c>
      <c r="M180" s="26">
        <f>VLOOKUP(A180,'Total Data'!$S:$W, COLUMN('Total Data'!$T196)-COLUMN('Total Data'!$S196)+1, FALSE)</f>
        <v>14.069048832417632</v>
      </c>
    </row>
    <row r="181" spans="1:13" ht="15" customHeight="1" x14ac:dyDescent="0.25">
      <c r="A181" s="29">
        <v>180</v>
      </c>
      <c r="B181" s="26" t="str">
        <f>VLOOKUP(A181,'Total Data'!$I:$W, COLUMN('Total Data'!$U183)-COLUMN('Total Data'!$I183)+1, FALSE)</f>
        <v>Parallel Lines II</v>
      </c>
      <c r="C181" s="26">
        <f>VLOOKUP(A181,'Total Data'!$I:$W, COLUMN('Total Data'!$J183)-COLUMN('Total Data'!$I183)+1, FALSE)</f>
        <v>47.316381369704089</v>
      </c>
      <c r="D181" s="26" t="str">
        <f>VLOOKUP(A181,'Total Data'!$K:$W, COLUMN('Total Data'!$U190)-COLUMN('Total Data'!$K190)+1, FALSE)</f>
        <v>Neo Forbidden Zone</v>
      </c>
      <c r="E181" s="26">
        <f>VLOOKUP(A181,'Total Data'!$K:$W, COLUMN('Total Data'!$L190)-COLUMN('Total Data'!$K190)+1, FALSE)</f>
        <v>46.273851835525335</v>
      </c>
      <c r="F181" s="26" t="str">
        <f>VLOOKUP(A181,'Total Data'!$M:$W, COLUMN('Total Data'!$U197)-COLUMN('Total Data'!$M197)+1, FALSE)</f>
        <v>Ashrigo</v>
      </c>
      <c r="G181" s="26">
        <f>VLOOKUP(A181,'Total Data'!$M:$W, COLUMN('Total Data'!$N197)-COLUMN('Total Data'!$M197)+1, FALSE)</f>
        <v>40.311627702586279</v>
      </c>
      <c r="H181" s="26" t="str">
        <f>VLOOKUP(A181,'Total Data'!$O:$W, COLUMN('Total Data'!$U183)-COLUMN('Total Data'!$O183)+1, FALSE)</f>
        <v>Jungle Story Total</v>
      </c>
      <c r="I181" s="26">
        <f>VLOOKUP(A181,'Total Data'!$O:$W, COLUMN('Total Data'!$P183)-COLUMN('Total Data'!$O183)+1, FALSE)</f>
        <v>15.878961637583156</v>
      </c>
      <c r="J181" s="26" t="str">
        <f>VLOOKUP(A181,'Total Data'!$Q:$W, COLUMN('Total Data'!$U190)-COLUMN('Total Data'!$Q190)+1, FALSE)</f>
        <v>Monty Hall SE</v>
      </c>
      <c r="K181" s="26">
        <f>VLOOKUP(A181,'Total Data'!$Q:$W, COLUMN('Total Data'!$R190)-COLUMN('Total Data'!$Q190)+1, FALSE)</f>
        <v>12.738989710942505</v>
      </c>
      <c r="L181" s="26" t="str">
        <f>VLOOKUP(A181,'Total Data'!$S:$W, COLUMN('Total Data'!$U197)-COLUMN('Total Data'!$S197)+1, FALSE)</f>
        <v>U-Boat Total</v>
      </c>
      <c r="M181" s="26">
        <f>VLOOKUP(A181,'Total Data'!$S:$W, COLUMN('Total Data'!$T197)-COLUMN('Total Data'!$S197)+1, FALSE)</f>
        <v>14.130921251366006</v>
      </c>
    </row>
    <row r="182" spans="1:13" ht="15" customHeight="1" x14ac:dyDescent="0.25">
      <c r="A182" s="29">
        <v>181</v>
      </c>
      <c r="B182" s="26" t="str">
        <f>VLOOKUP(A182,'Total Data'!$I:$W, COLUMN('Total Data'!$U184)-COLUMN('Total Data'!$I184)+1, FALSE)</f>
        <v>Guillotine Total</v>
      </c>
      <c r="C182" s="26">
        <f>VLOOKUP(A182,'Total Data'!$I:$W, COLUMN('Total Data'!$J184)-COLUMN('Total Data'!$I184)+1, FALSE)</f>
        <v>47.281060992473385</v>
      </c>
      <c r="D182" s="26" t="str">
        <f>VLOOKUP(A182,'Total Data'!$K:$W, COLUMN('Total Data'!$U191)-COLUMN('Total Data'!$K191)+1, FALSE)</f>
        <v>El Nino Total</v>
      </c>
      <c r="E182" s="26">
        <f>VLOOKUP(A182,'Total Data'!$K:$W, COLUMN('Total Data'!$L191)-COLUMN('Total Data'!$K191)+1, FALSE)</f>
        <v>46.158651369820035</v>
      </c>
      <c r="F182" s="26" t="str">
        <f>VLOOKUP(A182,'Total Data'!$M:$W, COLUMN('Total Data'!$U198)-COLUMN('Total Data'!$M198)+1, FALSE)</f>
        <v>Desert Lost Temple</v>
      </c>
      <c r="G182" s="26">
        <f>VLOOKUP(A182,'Total Data'!$M:$W, COLUMN('Total Data'!$N198)-COLUMN('Total Data'!$M198)+1, FALSE)</f>
        <v>39.906823946523275</v>
      </c>
      <c r="H182" s="26" t="str">
        <f>VLOOKUP(A182,'Total Data'!$O:$W, COLUMN('Total Data'!$U184)-COLUMN('Total Data'!$O184)+1, FALSE)</f>
        <v>Jim Raynor's Memory Jungle J1.5</v>
      </c>
      <c r="I182" s="26">
        <f>VLOOKUP(A182,'Total Data'!$O:$W, COLUMN('Total Data'!$P184)-COLUMN('Total Data'!$O184)+1, FALSE)</f>
        <v>16.056823681373512</v>
      </c>
      <c r="J182" s="26" t="str">
        <f>VLOOKUP(A182,'Total Data'!$Q:$W, COLUMN('Total Data'!$U191)-COLUMN('Total Data'!$Q191)+1, FALSE)</f>
        <v>Raid-Assault II</v>
      </c>
      <c r="K182" s="26">
        <f>VLOOKUP(A182,'Total Data'!$Q:$W, COLUMN('Total Data'!$R191)-COLUMN('Total Data'!$Q191)+1, FALSE)</f>
        <v>12.797856322403822</v>
      </c>
      <c r="L182" s="26" t="str">
        <f>VLOOKUP(A182,'Total Data'!$S:$W, COLUMN('Total Data'!$U198)-COLUMN('Total Data'!$S198)+1, FALSE)</f>
        <v>Paradoxxx Total</v>
      </c>
      <c r="M182" s="26">
        <f>VLOOKUP(A182,'Total Data'!$S:$W, COLUMN('Total Data'!$T198)-COLUMN('Total Data'!$S198)+1, FALSE)</f>
        <v>14.2182245259489</v>
      </c>
    </row>
    <row r="183" spans="1:13" ht="15" customHeight="1" x14ac:dyDescent="0.25">
      <c r="A183" s="29">
        <v>182</v>
      </c>
      <c r="B183" s="26" t="str">
        <f>VLOOKUP(A183,'Total Data'!$I:$W, COLUMN('Total Data'!$U185)-COLUMN('Total Data'!$I185)+1, FALSE)</f>
        <v>Neo Guillotine</v>
      </c>
      <c r="C183" s="26">
        <f>VLOOKUP(A183,'Total Data'!$I:$W, COLUMN('Total Data'!$J185)-COLUMN('Total Data'!$I185)+1, FALSE)</f>
        <v>47.267552944485729</v>
      </c>
      <c r="D183" s="26" t="str">
        <f>VLOOKUP(A183,'Total Data'!$K:$W, COLUMN('Total Data'!$U192)-COLUMN('Total Data'!$K192)+1, FALSE)</f>
        <v>R-Point</v>
      </c>
      <c r="E183" s="26">
        <f>VLOOKUP(A183,'Total Data'!$K:$W, COLUMN('Total Data'!$L192)-COLUMN('Total Data'!$K192)+1, FALSE)</f>
        <v>45.971298624308091</v>
      </c>
      <c r="F183" s="26" t="str">
        <f>VLOOKUP(A183,'Total Data'!$M:$W, COLUMN('Total Data'!$U199)-COLUMN('Total Data'!$M199)+1, FALSE)</f>
        <v>Blitz X</v>
      </c>
      <c r="G183" s="26">
        <f>VLOOKUP(A183,'Total Data'!$M:$W, COLUMN('Total Data'!$N199)-COLUMN('Total Data'!$M199)+1, FALSE)</f>
        <v>39.897526087754834</v>
      </c>
      <c r="H183" s="26" t="str">
        <f>VLOOKUP(A183,'Total Data'!$O:$W, COLUMN('Total Data'!$U185)-COLUMN('Total Data'!$O185)+1, FALSE)</f>
        <v>Mercury</v>
      </c>
      <c r="I183" s="26">
        <f>VLOOKUP(A183,'Total Data'!$O:$W, COLUMN('Total Data'!$P185)-COLUMN('Total Data'!$O185)+1, FALSE)</f>
        <v>16.170271585510864</v>
      </c>
      <c r="J183" s="26" t="str">
        <f>VLOOKUP(A183,'Total Data'!$Q:$W, COLUMN('Total Data'!$U192)-COLUMN('Total Data'!$Q192)+1, FALSE)</f>
        <v>Colosseum</v>
      </c>
      <c r="K183" s="26">
        <f>VLOOKUP(A183,'Total Data'!$Q:$W, COLUMN('Total Data'!$R192)-COLUMN('Total Data'!$Q192)+1, FALSE)</f>
        <v>12.850871295403142</v>
      </c>
      <c r="L183" s="26" t="str">
        <f>VLOOKUP(A183,'Total Data'!$S:$W, COLUMN('Total Data'!$U199)-COLUMN('Total Data'!$S199)+1, FALSE)</f>
        <v>Colosseum</v>
      </c>
      <c r="M183" s="26">
        <f>VLOOKUP(A183,'Total Data'!$S:$W, COLUMN('Total Data'!$T199)-COLUMN('Total Data'!$S199)+1, FALSE)</f>
        <v>14.309337265830417</v>
      </c>
    </row>
    <row r="184" spans="1:13" ht="15" customHeight="1" x14ac:dyDescent="0.25">
      <c r="A184" s="29">
        <v>183</v>
      </c>
      <c r="B184" s="26" t="str">
        <f>VLOOKUP(A184,'Total Data'!$I:$W, COLUMN('Total Data'!$U186)-COLUMN('Total Data'!$I186)+1, FALSE)</f>
        <v>Plains to Hill Blizzard</v>
      </c>
      <c r="C184" s="26">
        <f>VLOOKUP(A184,'Total Data'!$I:$W, COLUMN('Total Data'!$J186)-COLUMN('Total Data'!$I186)+1, FALSE)</f>
        <v>46.946054500618658</v>
      </c>
      <c r="D184" s="26" t="str">
        <f>VLOOKUP(A184,'Total Data'!$K:$W, COLUMN('Total Data'!$U193)-COLUMN('Total Data'!$K193)+1, FALSE)</f>
        <v>Benzene</v>
      </c>
      <c r="E184" s="26">
        <f>VLOOKUP(A184,'Total Data'!$K:$W, COLUMN('Total Data'!$L193)-COLUMN('Total Data'!$K193)+1, FALSE)</f>
        <v>45.915143211069704</v>
      </c>
      <c r="F184" s="26" t="str">
        <f>VLOOKUP(A184,'Total Data'!$M:$W, COLUMN('Total Data'!$U200)-COLUMN('Total Data'!$M200)+1, FALSE)</f>
        <v>Grand Line SE</v>
      </c>
      <c r="G184" s="26">
        <f>VLOOKUP(A184,'Total Data'!$M:$W, COLUMN('Total Data'!$N200)-COLUMN('Total Data'!$M200)+1, FALSE)</f>
        <v>39.619749351477267</v>
      </c>
      <c r="H184" s="26" t="str">
        <f>VLOOKUP(A184,'Total Data'!$O:$W, COLUMN('Total Data'!$U186)-COLUMN('Total Data'!$O186)+1, FALSE)</f>
        <v>Korhal of Ceres</v>
      </c>
      <c r="I184" s="26">
        <f>VLOOKUP(A184,'Total Data'!$O:$W, COLUMN('Total Data'!$P186)-COLUMN('Total Data'!$O186)+1, FALSE)</f>
        <v>16.263234066181976</v>
      </c>
      <c r="J184" s="26" t="str">
        <f>VLOOKUP(A184,'Total Data'!$Q:$W, COLUMN('Total Data'!$U193)-COLUMN('Total Data'!$Q193)+1, FALSE)</f>
        <v>U-Boat Total</v>
      </c>
      <c r="K184" s="26">
        <f>VLOOKUP(A184,'Total Data'!$Q:$W, COLUMN('Total Data'!$R193)-COLUMN('Total Data'!$Q193)+1, FALSE)</f>
        <v>12.863588975574409</v>
      </c>
      <c r="L184" s="26" t="str">
        <f>VLOOKUP(A184,'Total Data'!$S:$W, COLUMN('Total Data'!$U200)-COLUMN('Total Data'!$S200)+1, FALSE)</f>
        <v>Loki II</v>
      </c>
      <c r="M184" s="26">
        <f>VLOOKUP(A184,'Total Data'!$S:$W, COLUMN('Total Data'!$T200)-COLUMN('Total Data'!$S200)+1, FALSE)</f>
        <v>14.341913326022357</v>
      </c>
    </row>
    <row r="185" spans="1:13" ht="15" customHeight="1" x14ac:dyDescent="0.25">
      <c r="A185" s="29">
        <v>184</v>
      </c>
      <c r="B185" s="26" t="str">
        <f>VLOOKUP(A185,'Total Data'!$I:$W, COLUMN('Total Data'!$U187)-COLUMN('Total Data'!$I187)+1, FALSE)</f>
        <v>Indian Lament</v>
      </c>
      <c r="C185" s="26">
        <f>VLOOKUP(A185,'Total Data'!$I:$W, COLUMN('Total Data'!$J187)-COLUMN('Total Data'!$I187)+1, FALSE)</f>
        <v>46.893115400768096</v>
      </c>
      <c r="D185" s="26" t="str">
        <f>VLOOKUP(A185,'Total Data'!$K:$W, COLUMN('Total Data'!$U194)-COLUMN('Total Data'!$K194)+1, FALSE)</f>
        <v>Sniper Ridge Total</v>
      </c>
      <c r="E185" s="26">
        <f>VLOOKUP(A185,'Total Data'!$K:$W, COLUMN('Total Data'!$L194)-COLUMN('Total Data'!$K194)+1, FALSE)</f>
        <v>45.734416330551639</v>
      </c>
      <c r="F185" s="26" t="str">
        <f>VLOOKUP(A185,'Total Data'!$M:$W, COLUMN('Total Data'!$U201)-COLUMN('Total Data'!$M201)+1, FALSE)</f>
        <v>Rush Hour II</v>
      </c>
      <c r="G185" s="26">
        <f>VLOOKUP(A185,'Total Data'!$M:$W, COLUMN('Total Data'!$N201)-COLUMN('Total Data'!$M201)+1, FALSE)</f>
        <v>39.602664197427288</v>
      </c>
      <c r="H185" s="26" t="str">
        <f>VLOOKUP(A185,'Total Data'!$O:$W, COLUMN('Total Data'!$U187)-COLUMN('Total Data'!$O187)+1, FALSE)</f>
        <v>Monty Hall SE</v>
      </c>
      <c r="I185" s="26">
        <f>VLOOKUP(A185,'Total Data'!$O:$W, COLUMN('Total Data'!$P187)-COLUMN('Total Data'!$O187)+1, FALSE)</f>
        <v>16.67527315654495</v>
      </c>
      <c r="J185" s="26" t="str">
        <f>VLOOKUP(A185,'Total Data'!$Q:$W, COLUMN('Total Data'!$U194)-COLUMN('Total Data'!$Q194)+1, FALSE)</f>
        <v>Icarus</v>
      </c>
      <c r="K185" s="26">
        <f>VLOOKUP(A185,'Total Data'!$Q:$W, COLUMN('Total Data'!$R194)-COLUMN('Total Data'!$Q194)+1, FALSE)</f>
        <v>12.882191059096158</v>
      </c>
      <c r="L185" s="26" t="str">
        <f>VLOOKUP(A185,'Total Data'!$S:$W, COLUMN('Total Data'!$U201)-COLUMN('Total Data'!$S201)+1, FALSE)</f>
        <v>Mercury</v>
      </c>
      <c r="M185" s="26">
        <f>VLOOKUP(A185,'Total Data'!$S:$W, COLUMN('Total Data'!$T201)-COLUMN('Total Data'!$S201)+1, FALSE)</f>
        <v>14.489565761653134</v>
      </c>
    </row>
    <row r="186" spans="1:13" ht="15" customHeight="1" x14ac:dyDescent="0.25">
      <c r="A186" s="29">
        <v>185</v>
      </c>
      <c r="B186" s="26" t="str">
        <f>VLOOKUP(A186,'Total Data'!$I:$W, COLUMN('Total Data'!$U188)-COLUMN('Total Data'!$I188)+1, FALSE)</f>
        <v>Katrina Total</v>
      </c>
      <c r="C186" s="26">
        <f>VLOOKUP(A186,'Total Data'!$I:$W, COLUMN('Total Data'!$J188)-COLUMN('Total Data'!$I188)+1, FALSE)</f>
        <v>46.842196884583188</v>
      </c>
      <c r="D186" s="26" t="str">
        <f>VLOOKUP(A186,'Total Data'!$K:$W, COLUMN('Total Data'!$U195)-COLUMN('Total Data'!$K195)+1, FALSE)</f>
        <v>Ground Zero</v>
      </c>
      <c r="E186" s="26">
        <f>VLOOKUP(A186,'Total Data'!$K:$W, COLUMN('Total Data'!$L195)-COLUMN('Total Data'!$K195)+1, FALSE)</f>
        <v>45.624160013932716</v>
      </c>
      <c r="F186" s="26" t="str">
        <f>VLOOKUP(A186,'Total Data'!$M:$W, COLUMN('Total Data'!$U202)-COLUMN('Total Data'!$M202)+1, FALSE)</f>
        <v>Geometry</v>
      </c>
      <c r="G186" s="26">
        <f>VLOOKUP(A186,'Total Data'!$M:$W, COLUMN('Total Data'!$N202)-COLUMN('Total Data'!$M202)+1, FALSE)</f>
        <v>39.421473341120233</v>
      </c>
      <c r="H186" s="26" t="str">
        <f>VLOOKUP(A186,'Total Data'!$O:$W, COLUMN('Total Data'!$U188)-COLUMN('Total Data'!$O188)+1, FALSE)</f>
        <v>Neo Jungle Story</v>
      </c>
      <c r="I186" s="26">
        <f>VLOOKUP(A186,'Total Data'!$O:$W, COLUMN('Total Data'!$P188)-COLUMN('Total Data'!$O188)+1, FALSE)</f>
        <v>16.678993016915641</v>
      </c>
      <c r="J186" s="26" t="str">
        <f>VLOOKUP(A186,'Total Data'!$Q:$W, COLUMN('Total Data'!$U195)-COLUMN('Total Data'!$Q195)+1, FALSE)</f>
        <v>Odd-Eye</v>
      </c>
      <c r="K186" s="26">
        <f>VLOOKUP(A186,'Total Data'!$Q:$W, COLUMN('Total Data'!$R195)-COLUMN('Total Data'!$Q195)+1, FALSE)</f>
        <v>12.904351862834925</v>
      </c>
      <c r="L186" s="26" t="str">
        <f>VLOOKUP(A186,'Total Data'!$S:$W, COLUMN('Total Data'!$U202)-COLUMN('Total Data'!$S202)+1, FALSE)</f>
        <v>Odd-Eye Total</v>
      </c>
      <c r="M186" s="26">
        <f>VLOOKUP(A186,'Total Data'!$S:$W, COLUMN('Total Data'!$T202)-COLUMN('Total Data'!$S202)+1, FALSE)</f>
        <v>14.660365474637242</v>
      </c>
    </row>
    <row r="187" spans="1:13" ht="15" customHeight="1" x14ac:dyDescent="0.25">
      <c r="A187" s="29">
        <v>186</v>
      </c>
      <c r="B187" s="26" t="str">
        <f>VLOOKUP(A187,'Total Data'!$I:$W, COLUMN('Total Data'!$U189)-COLUMN('Total Data'!$I189)+1, FALSE)</f>
        <v>Neo Forbidden Zone</v>
      </c>
      <c r="C187" s="26">
        <f>VLOOKUP(A187,'Total Data'!$I:$W, COLUMN('Total Data'!$J189)-COLUMN('Total Data'!$I189)+1, FALSE)</f>
        <v>46.619834757720611</v>
      </c>
      <c r="D187" s="26" t="str">
        <f>VLOOKUP(A187,'Total Data'!$K:$W, COLUMN('Total Data'!$U196)-COLUMN('Total Data'!$K196)+1, FALSE)</f>
        <v>Indian Lament</v>
      </c>
      <c r="E187" s="26">
        <f>VLOOKUP(A187,'Total Data'!$K:$W, COLUMN('Total Data'!$L196)-COLUMN('Total Data'!$K196)+1, FALSE)</f>
        <v>45.454851832304215</v>
      </c>
      <c r="F187" s="26" t="str">
        <f>VLOOKUP(A187,'Total Data'!$M:$W, COLUMN('Total Data'!$U203)-COLUMN('Total Data'!$M203)+1, FALSE)</f>
        <v>Lost Temple Total</v>
      </c>
      <c r="G187" s="26">
        <f>VLOOKUP(A187,'Total Data'!$M:$W, COLUMN('Total Data'!$N203)-COLUMN('Total Data'!$M203)+1, FALSE)</f>
        <v>39.400950472382263</v>
      </c>
      <c r="H187" s="26" t="str">
        <f>VLOOKUP(A187,'Total Data'!$O:$W, COLUMN('Total Data'!$U189)-COLUMN('Total Data'!$O189)+1, FALSE)</f>
        <v>Rush Hour II</v>
      </c>
      <c r="I187" s="26">
        <f>VLOOKUP(A187,'Total Data'!$O:$W, COLUMN('Total Data'!$P189)-COLUMN('Total Data'!$O189)+1, FALSE)</f>
        <v>16.69547908520056</v>
      </c>
      <c r="J187" s="26" t="str">
        <f>VLOOKUP(A187,'Total Data'!$Q:$W, COLUMN('Total Data'!$U196)-COLUMN('Total Data'!$Q196)+1, FALSE)</f>
        <v>Baekmagoji</v>
      </c>
      <c r="K187" s="26">
        <f>VLOOKUP(A187,'Total Data'!$Q:$W, COLUMN('Total Data'!$R196)-COLUMN('Total Data'!$Q196)+1, FALSE)</f>
        <v>12.931504500302918</v>
      </c>
      <c r="L187" s="26" t="str">
        <f>VLOOKUP(A187,'Total Data'!$S:$W, COLUMN('Total Data'!$U203)-COLUMN('Total Data'!$S203)+1, FALSE)</f>
        <v>Jim Raynor's Memory Jungle J1.5</v>
      </c>
      <c r="M187" s="26">
        <f>VLOOKUP(A187,'Total Data'!$S:$W, COLUMN('Total Data'!$T203)-COLUMN('Total Data'!$S203)+1, FALSE)</f>
        <v>14.74389626634926</v>
      </c>
    </row>
    <row r="188" spans="1:13" ht="15" customHeight="1" x14ac:dyDescent="0.25">
      <c r="A188" s="29">
        <v>187</v>
      </c>
      <c r="B188" s="26" t="str">
        <f>VLOOKUP(A188,'Total Data'!$I:$W, COLUMN('Total Data'!$U190)-COLUMN('Total Data'!$I190)+1, FALSE)</f>
        <v>WCG Neo Legacy of Char</v>
      </c>
      <c r="C188" s="26">
        <f>VLOOKUP(A188,'Total Data'!$I:$W, COLUMN('Total Data'!$J190)-COLUMN('Total Data'!$I190)+1, FALSE)</f>
        <v>46.573501459219692</v>
      </c>
      <c r="D188" s="26" t="str">
        <f>VLOOKUP(A188,'Total Data'!$K:$W, COLUMN('Total Data'!$U197)-COLUMN('Total Data'!$K197)+1, FALSE)</f>
        <v>815 Total</v>
      </c>
      <c r="E188" s="26">
        <f>VLOOKUP(A188,'Total Data'!$K:$W, COLUMN('Total Data'!$L197)-COLUMN('Total Data'!$K197)+1, FALSE)</f>
        <v>45.401885393736734</v>
      </c>
      <c r="F188" s="26" t="str">
        <f>VLOOKUP(A188,'Total Data'!$M:$W, COLUMN('Total Data'!$U204)-COLUMN('Total Data'!$M204)+1, FALSE)</f>
        <v>Dante's Peak Total</v>
      </c>
      <c r="G188" s="26">
        <f>VLOOKUP(A188,'Total Data'!$M:$W, COLUMN('Total Data'!$N204)-COLUMN('Total Data'!$M204)+1, FALSE)</f>
        <v>39.244948637003333</v>
      </c>
      <c r="H188" s="26" t="str">
        <f>VLOOKUP(A188,'Total Data'!$O:$W, COLUMN('Total Data'!$U190)-COLUMN('Total Data'!$O190)+1, FALSE)</f>
        <v>Pathfinder</v>
      </c>
      <c r="I188" s="26">
        <f>VLOOKUP(A188,'Total Data'!$O:$W, COLUMN('Total Data'!$P190)-COLUMN('Total Data'!$O190)+1, FALSE)</f>
        <v>16.831588132092808</v>
      </c>
      <c r="J188" s="26" t="str">
        <f>VLOOKUP(A188,'Total Data'!$Q:$W, COLUMN('Total Data'!$U197)-COLUMN('Total Data'!$Q197)+1, FALSE)</f>
        <v>Warp Gates Total</v>
      </c>
      <c r="K188" s="26">
        <f>VLOOKUP(A188,'Total Data'!$Q:$W, COLUMN('Total Data'!$R197)-COLUMN('Total Data'!$Q197)+1, FALSE)</f>
        <v>12.946137855729196</v>
      </c>
      <c r="L188" s="26" t="str">
        <f>VLOOKUP(A188,'Total Data'!$S:$W, COLUMN('Total Data'!$U204)-COLUMN('Total Data'!$S204)+1, FALSE)</f>
        <v>Jungle Story Total</v>
      </c>
      <c r="M188" s="26">
        <f>VLOOKUP(A188,'Total Data'!$S:$W, COLUMN('Total Data'!$T204)-COLUMN('Total Data'!$S204)+1, FALSE)</f>
        <v>14.795455766150603</v>
      </c>
    </row>
    <row r="189" spans="1:13" ht="15" customHeight="1" x14ac:dyDescent="0.25">
      <c r="A189" s="29">
        <v>188</v>
      </c>
      <c r="B189" s="26" t="str">
        <f>VLOOKUP(A189,'Total Data'!$I:$W, COLUMN('Total Data'!$U191)-COLUMN('Total Data'!$I191)+1, FALSE)</f>
        <v>Fantasy II</v>
      </c>
      <c r="C189" s="26">
        <f>VLOOKUP(A189,'Total Data'!$I:$W, COLUMN('Total Data'!$J191)-COLUMN('Total Data'!$I191)+1, FALSE)</f>
        <v>46.501997034874137</v>
      </c>
      <c r="D189" s="26" t="str">
        <f>VLOOKUP(A189,'Total Data'!$K:$W, COLUMN('Total Data'!$U198)-COLUMN('Total Data'!$K198)+1, FALSE)</f>
        <v>Enter the Dragon</v>
      </c>
      <c r="E189" s="26">
        <f>VLOOKUP(A189,'Total Data'!$K:$W, COLUMN('Total Data'!$L198)-COLUMN('Total Data'!$K198)+1, FALSE)</f>
        <v>45.385691632081603</v>
      </c>
      <c r="F189" s="26" t="str">
        <f>VLOOKUP(A189,'Total Data'!$M:$W, COLUMN('Total Data'!$U205)-COLUMN('Total Data'!$M205)+1, FALSE)</f>
        <v>Return of the King</v>
      </c>
      <c r="G189" s="26">
        <f>VLOOKUP(A189,'Total Data'!$M:$W, COLUMN('Total Data'!$N205)-COLUMN('Total Data'!$M205)+1, FALSE)</f>
        <v>39.230131036361904</v>
      </c>
      <c r="H189" s="26" t="str">
        <f>VLOOKUP(A189,'Total Data'!$O:$W, COLUMN('Total Data'!$U191)-COLUMN('Total Data'!$O191)+1, FALSE)</f>
        <v>Raid-Assault</v>
      </c>
      <c r="I189" s="26">
        <f>VLOOKUP(A189,'Total Data'!$O:$W, COLUMN('Total Data'!$P191)-COLUMN('Total Data'!$O191)+1, FALSE)</f>
        <v>16.840951537852181</v>
      </c>
      <c r="J189" s="26" t="str">
        <f>VLOOKUP(A189,'Total Data'!$Q:$W, COLUMN('Total Data'!$U198)-COLUMN('Total Data'!$Q198)+1, FALSE)</f>
        <v>Neo Jade</v>
      </c>
      <c r="K189" s="26">
        <f>VLOOKUP(A189,'Total Data'!$Q:$W, COLUMN('Total Data'!$R198)-COLUMN('Total Data'!$Q198)+1, FALSE)</f>
        <v>12.991197279406112</v>
      </c>
      <c r="L189" s="26" t="str">
        <f>VLOOKUP(A189,'Total Data'!$S:$W, COLUMN('Total Data'!$U205)-COLUMN('Total Data'!$S205)+1, FALSE)</f>
        <v>Monty Hall SE</v>
      </c>
      <c r="M189" s="26">
        <f>VLOOKUP(A189,'Total Data'!$S:$W, COLUMN('Total Data'!$T205)-COLUMN('Total Data'!$S205)+1, FALSE)</f>
        <v>14.838237659858525</v>
      </c>
    </row>
    <row r="190" spans="1:13" ht="15" customHeight="1" x14ac:dyDescent="0.25">
      <c r="A190" s="29">
        <v>189</v>
      </c>
      <c r="B190" s="26" t="str">
        <f>VLOOKUP(A190,'Total Data'!$I:$W, COLUMN('Total Data'!$U192)-COLUMN('Total Data'!$I192)+1, FALSE)</f>
        <v>Blitz</v>
      </c>
      <c r="C190" s="26">
        <f>VLOOKUP(A190,'Total Data'!$I:$W, COLUMN('Total Data'!$J192)-COLUMN('Total Data'!$I192)+1, FALSE)</f>
        <v>46.390051009239215</v>
      </c>
      <c r="D190" s="26" t="str">
        <f>VLOOKUP(A190,'Total Data'!$K:$W, COLUMN('Total Data'!$U199)-COLUMN('Total Data'!$K199)+1, FALSE)</f>
        <v>Martian Cross</v>
      </c>
      <c r="E190" s="26">
        <f>VLOOKUP(A190,'Total Data'!$K:$W, COLUMN('Total Data'!$L199)-COLUMN('Total Data'!$K199)+1, FALSE)</f>
        <v>45.014570576693096</v>
      </c>
      <c r="F190" s="26" t="str">
        <f>VLOOKUP(A190,'Total Data'!$M:$W, COLUMN('Total Data'!$U206)-COLUMN('Total Data'!$M206)+1, FALSE)</f>
        <v>Plains to Hill Blizzard</v>
      </c>
      <c r="G190" s="26">
        <f>VLOOKUP(A190,'Total Data'!$M:$W, COLUMN('Total Data'!$N206)-COLUMN('Total Data'!$M206)+1, FALSE)</f>
        <v>39.18458655567175</v>
      </c>
      <c r="H190" s="26" t="str">
        <f>VLOOKUP(A190,'Total Data'!$O:$W, COLUMN('Total Data'!$U192)-COLUMN('Total Data'!$O192)+1, FALSE)</f>
        <v>Paradoxxx Total</v>
      </c>
      <c r="I190" s="26">
        <f>VLOOKUP(A190,'Total Data'!$O:$W, COLUMN('Total Data'!$P192)-COLUMN('Total Data'!$O192)+1, FALSE)</f>
        <v>16.853167585800072</v>
      </c>
      <c r="J190" s="26" t="str">
        <f>VLOOKUP(A190,'Total Data'!$Q:$W, COLUMN('Total Data'!$U199)-COLUMN('Total Data'!$Q199)+1, FALSE)</f>
        <v>Loki II</v>
      </c>
      <c r="K190" s="26">
        <f>VLOOKUP(A190,'Total Data'!$Q:$W, COLUMN('Total Data'!$R199)-COLUMN('Total Data'!$Q199)+1, FALSE)</f>
        <v>13.270992598798305</v>
      </c>
      <c r="L190" s="26" t="str">
        <f>VLOOKUP(A190,'Total Data'!$S:$W, COLUMN('Total Data'!$U206)-COLUMN('Total Data'!$S206)+1, FALSE)</f>
        <v>Warp Gates Total</v>
      </c>
      <c r="M190" s="26">
        <f>VLOOKUP(A190,'Total Data'!$S:$W, COLUMN('Total Data'!$T206)-COLUMN('Total Data'!$S206)+1, FALSE)</f>
        <v>15.327210181210116</v>
      </c>
    </row>
    <row r="191" spans="1:13" ht="15" customHeight="1" x14ac:dyDescent="0.25">
      <c r="A191" s="29">
        <v>190</v>
      </c>
      <c r="B191" s="26" t="str">
        <f>VLOOKUP(A191,'Total Data'!$I:$W, COLUMN('Total Data'!$U193)-COLUMN('Total Data'!$I193)+1, FALSE)</f>
        <v>Forte</v>
      </c>
      <c r="C191" s="26">
        <f>VLOOKUP(A191,'Total Data'!$I:$W, COLUMN('Total Data'!$J193)-COLUMN('Total Data'!$I193)+1, FALSE)</f>
        <v>45.989529942360107</v>
      </c>
      <c r="D191" s="26" t="str">
        <f>VLOOKUP(A191,'Total Data'!$K:$W, COLUMN('Total Data'!$U200)-COLUMN('Total Data'!$K200)+1, FALSE)</f>
        <v>Forbidden Zone Total</v>
      </c>
      <c r="E191" s="26">
        <f>VLOOKUP(A191,'Total Data'!$K:$W, COLUMN('Total Data'!$L200)-COLUMN('Total Data'!$K200)+1, FALSE)</f>
        <v>44.971442769999882</v>
      </c>
      <c r="F191" s="26" t="str">
        <f>VLOOKUP(A191,'Total Data'!$M:$W, COLUMN('Total Data'!$U207)-COLUMN('Total Data'!$M207)+1, FALSE)</f>
        <v>Namja Iyagi</v>
      </c>
      <c r="G191" s="26">
        <f>VLOOKUP(A191,'Total Data'!$M:$W, COLUMN('Total Data'!$N207)-COLUMN('Total Data'!$M207)+1, FALSE)</f>
        <v>39.099120677810298</v>
      </c>
      <c r="H191" s="26" t="str">
        <f>VLOOKUP(A191,'Total Data'!$O:$W, COLUMN('Total Data'!$U193)-COLUMN('Total Data'!$O193)+1, FALSE)</f>
        <v>Tuscon</v>
      </c>
      <c r="I191" s="26">
        <f>VLOOKUP(A191,'Total Data'!$O:$W, COLUMN('Total Data'!$P193)-COLUMN('Total Data'!$O193)+1, FALSE)</f>
        <v>17.188231164019875</v>
      </c>
      <c r="J191" s="26" t="str">
        <f>VLOOKUP(A191,'Total Data'!$Q:$W, COLUMN('Total Data'!$U200)-COLUMN('Total Data'!$Q200)+1, FALSE)</f>
        <v>Jim Raynor's Memory Jungle J1.5</v>
      </c>
      <c r="K191" s="26">
        <f>VLOOKUP(A191,'Total Data'!$Q:$W, COLUMN('Total Data'!$R200)-COLUMN('Total Data'!$Q200)+1, FALSE)</f>
        <v>13.30200614535334</v>
      </c>
      <c r="L191" s="26" t="str">
        <f>VLOOKUP(A191,'Total Data'!$S:$W, COLUMN('Total Data'!$U207)-COLUMN('Total Data'!$S207)+1, FALSE)</f>
        <v>Raid-Assault</v>
      </c>
      <c r="M191" s="26">
        <f>VLOOKUP(A191,'Total Data'!$S:$W, COLUMN('Total Data'!$T207)-COLUMN('Total Data'!$S207)+1, FALSE)</f>
        <v>15.363016566881205</v>
      </c>
    </row>
    <row r="192" spans="1:13" ht="15" customHeight="1" x14ac:dyDescent="0.25">
      <c r="A192" s="29">
        <v>191</v>
      </c>
      <c r="B192" s="26" t="str">
        <f>VLOOKUP(A192,'Total Data'!$I:$W, COLUMN('Total Data'!$U194)-COLUMN('Total Data'!$I194)+1, FALSE)</f>
        <v>Requiem Total</v>
      </c>
      <c r="C192" s="26">
        <f>VLOOKUP(A192,'Total Data'!$I:$W, COLUMN('Total Data'!$J194)-COLUMN('Total Data'!$I194)+1, FALSE)</f>
        <v>45.681309130657837</v>
      </c>
      <c r="D192" s="26" t="str">
        <f>VLOOKUP(A192,'Total Data'!$K:$W, COLUMN('Total Data'!$U201)-COLUMN('Total Data'!$K201)+1, FALSE)</f>
        <v>Longinus</v>
      </c>
      <c r="E192" s="26">
        <f>VLOOKUP(A192,'Total Data'!$K:$W, COLUMN('Total Data'!$L201)-COLUMN('Total Data'!$K201)+1, FALSE)</f>
        <v>44.794141551490043</v>
      </c>
      <c r="F192" s="26" t="str">
        <f>VLOOKUP(A192,'Total Data'!$M:$W, COLUMN('Total Data'!$U208)-COLUMN('Total Data'!$M208)+1, FALSE)</f>
        <v>Detonation F</v>
      </c>
      <c r="G192" s="26">
        <f>VLOOKUP(A192,'Total Data'!$M:$W, COLUMN('Total Data'!$N208)-COLUMN('Total Data'!$M208)+1, FALSE)</f>
        <v>38.979987863884105</v>
      </c>
      <c r="H192" s="26" t="str">
        <f>VLOOKUP(A192,'Total Data'!$O:$W, COLUMN('Total Data'!$U194)-COLUMN('Total Data'!$O194)+1, FALSE)</f>
        <v>Warp Gates Total</v>
      </c>
      <c r="I192" s="26">
        <f>VLOOKUP(A192,'Total Data'!$O:$W, COLUMN('Total Data'!$P194)-COLUMN('Total Data'!$O194)+1, FALSE)</f>
        <v>17.385173525117246</v>
      </c>
      <c r="J192" s="26" t="str">
        <f>VLOOKUP(A192,'Total Data'!$Q:$W, COLUMN('Total Data'!$U201)-COLUMN('Total Data'!$Q201)+1, FALSE)</f>
        <v>Moon Glaive Total</v>
      </c>
      <c r="K192" s="26">
        <f>VLOOKUP(A192,'Total Data'!$Q:$W, COLUMN('Total Data'!$R201)-COLUMN('Total Data'!$Q201)+1, FALSE)</f>
        <v>13.354435991282006</v>
      </c>
      <c r="L192" s="26" t="str">
        <f>VLOOKUP(A192,'Total Data'!$S:$W, COLUMN('Total Data'!$U208)-COLUMN('Total Data'!$S208)+1, FALSE)</f>
        <v>Neo Jungle Story</v>
      </c>
      <c r="M192" s="26">
        <f>VLOOKUP(A192,'Total Data'!$S:$W, COLUMN('Total Data'!$T208)-COLUMN('Total Data'!$S208)+1, FALSE)</f>
        <v>15.577667993377142</v>
      </c>
    </row>
    <row r="193" spans="1:13" ht="15" customHeight="1" x14ac:dyDescent="0.25">
      <c r="A193" s="29">
        <v>192</v>
      </c>
      <c r="B193" s="26" t="str">
        <f>VLOOKUP(A193,'Total Data'!$I:$W, COLUMN('Total Data'!$U195)-COLUMN('Total Data'!$I195)+1, FALSE)</f>
        <v>Fantasy Total</v>
      </c>
      <c r="C193" s="26">
        <f>VLOOKUP(A193,'Total Data'!$I:$W, COLUMN('Total Data'!$J195)-COLUMN('Total Data'!$I195)+1, FALSE)</f>
        <v>45.648868065392548</v>
      </c>
      <c r="D193" s="26" t="str">
        <f>VLOOKUP(A193,'Total Data'!$K:$W, COLUMN('Total Data'!$U202)-COLUMN('Total Data'!$K202)+1, FALSE)</f>
        <v>Troy</v>
      </c>
      <c r="E193" s="26">
        <f>VLOOKUP(A193,'Total Data'!$K:$W, COLUMN('Total Data'!$L202)-COLUMN('Total Data'!$K202)+1, FALSE)</f>
        <v>44.402963561572321</v>
      </c>
      <c r="F193" s="26" t="str">
        <f>VLOOKUP(A193,'Total Data'!$M:$W, COLUMN('Total Data'!$U209)-COLUMN('Total Data'!$M209)+1, FALSE)</f>
        <v>Sin Gaema Gowon</v>
      </c>
      <c r="G193" s="26">
        <f>VLOOKUP(A193,'Total Data'!$M:$W, COLUMN('Total Data'!$N209)-COLUMN('Total Data'!$M209)+1, FALSE)</f>
        <v>38.771685579589104</v>
      </c>
      <c r="H193" s="26" t="str">
        <f>VLOOKUP(A193,'Total Data'!$O:$W, COLUMN('Total Data'!$U195)-COLUMN('Total Data'!$O195)+1, FALSE)</f>
        <v>Aztec Total</v>
      </c>
      <c r="I193" s="26">
        <f>VLOOKUP(A193,'Total Data'!$O:$W, COLUMN('Total Data'!$P195)-COLUMN('Total Data'!$O195)+1, FALSE)</f>
        <v>17.889813180127071</v>
      </c>
      <c r="J193" s="26" t="str">
        <f>VLOOKUP(A193,'Total Data'!$Q:$W, COLUMN('Total Data'!$U202)-COLUMN('Total Data'!$Q202)+1, FALSE)</f>
        <v>Odd-Eye Total</v>
      </c>
      <c r="K193" s="26">
        <f>VLOOKUP(A193,'Total Data'!$Q:$W, COLUMN('Total Data'!$R202)-COLUMN('Total Data'!$Q202)+1, FALSE)</f>
        <v>13.391816770735053</v>
      </c>
      <c r="L193" s="26" t="str">
        <f>VLOOKUP(A193,'Total Data'!$S:$W, COLUMN('Total Data'!$U209)-COLUMN('Total Data'!$S209)+1, FALSE)</f>
        <v>Lost Temple II</v>
      </c>
      <c r="M193" s="26">
        <f>VLOOKUP(A193,'Total Data'!$S:$W, COLUMN('Total Data'!$T209)-COLUMN('Total Data'!$S209)+1, FALSE)</f>
        <v>16.47989666390589</v>
      </c>
    </row>
    <row r="194" spans="1:13" ht="15" customHeight="1" x14ac:dyDescent="0.25">
      <c r="A194" s="29">
        <v>193</v>
      </c>
      <c r="B194" s="26" t="str">
        <f>VLOOKUP(A194,'Total Data'!$I:$W, COLUMN('Total Data'!$U196)-COLUMN('Total Data'!$I196)+1, FALSE)</f>
        <v>Bloody Ridge Total</v>
      </c>
      <c r="C194" s="26">
        <f>VLOOKUP(A194,'Total Data'!$I:$W, COLUMN('Total Data'!$J196)-COLUMN('Total Data'!$I196)+1, FALSE)</f>
        <v>45.267461537980637</v>
      </c>
      <c r="D194" s="26" t="str">
        <f>VLOOKUP(A194,'Total Data'!$K:$W, COLUMN('Total Data'!$U203)-COLUMN('Total Data'!$K203)+1, FALSE)</f>
        <v>Enter the Dragon Total</v>
      </c>
      <c r="E194" s="26">
        <f>VLOOKUP(A194,'Total Data'!$K:$W, COLUMN('Total Data'!$L203)-COLUMN('Total Data'!$K203)+1, FALSE)</f>
        <v>44.317425004734424</v>
      </c>
      <c r="F194" s="26" t="str">
        <f>VLOOKUP(A194,'Total Data'!$M:$W, COLUMN('Total Data'!$U210)-COLUMN('Total Data'!$M210)+1, FALSE)</f>
        <v>Beltway Total</v>
      </c>
      <c r="G194" s="26">
        <f>VLOOKUP(A194,'Total Data'!$M:$W, COLUMN('Total Data'!$N210)-COLUMN('Total Data'!$M210)+1, FALSE)</f>
        <v>38.65048252887744</v>
      </c>
      <c r="H194" s="26" t="str">
        <f>VLOOKUP(A194,'Total Data'!$O:$W, COLUMN('Total Data'!$U196)-COLUMN('Total Data'!$O196)+1, FALSE)</f>
        <v>Aztec</v>
      </c>
      <c r="I194" s="26">
        <f>VLOOKUP(A194,'Total Data'!$O:$W, COLUMN('Total Data'!$P196)-COLUMN('Total Data'!$O196)+1, FALSE)</f>
        <v>18.24354719357742</v>
      </c>
      <c r="J194" s="26" t="str">
        <f>VLOOKUP(A194,'Total Data'!$Q:$W, COLUMN('Total Data'!$U203)-COLUMN('Total Data'!$Q203)+1, FALSE)</f>
        <v>Jungle Story Total</v>
      </c>
      <c r="K194" s="26">
        <f>VLOOKUP(A194,'Total Data'!$Q:$W, COLUMN('Total Data'!$R203)-COLUMN('Total Data'!$Q203)+1, FALSE)</f>
        <v>13.62606326010564</v>
      </c>
      <c r="L194" s="26" t="str">
        <f>VLOOKUP(A194,'Total Data'!$S:$W, COLUMN('Total Data'!$U210)-COLUMN('Total Data'!$S210)+1, FALSE)</f>
        <v>Raid-Assault II</v>
      </c>
      <c r="M194" s="26">
        <f>VLOOKUP(A194,'Total Data'!$S:$W, COLUMN('Total Data'!$T210)-COLUMN('Total Data'!$S210)+1, FALSE)</f>
        <v>16.554192226555589</v>
      </c>
    </row>
    <row r="195" spans="1:13" ht="15" customHeight="1" x14ac:dyDescent="0.25">
      <c r="A195" s="29">
        <v>194</v>
      </c>
      <c r="B195" s="26" t="str">
        <f>VLOOKUP(A195,'Total Data'!$I:$W, COLUMN('Total Data'!$U197)-COLUMN('Total Data'!$I197)+1, FALSE)</f>
        <v>Silent Vortex Total</v>
      </c>
      <c r="C195" s="26">
        <f>VLOOKUP(A195,'Total Data'!$I:$W, COLUMN('Total Data'!$J197)-COLUMN('Total Data'!$I197)+1, FALSE)</f>
        <v>45.238319360641142</v>
      </c>
      <c r="D195" s="26" t="str">
        <f>VLOOKUP(A195,'Total Data'!$K:$W, COLUMN('Total Data'!$U204)-COLUMN('Total Data'!$K204)+1, FALSE)</f>
        <v>Katrina</v>
      </c>
      <c r="E195" s="26">
        <f>VLOOKUP(A195,'Total Data'!$K:$W, COLUMN('Total Data'!$L204)-COLUMN('Total Data'!$K204)+1, FALSE)</f>
        <v>43.284602252789455</v>
      </c>
      <c r="F195" s="26" t="str">
        <f>VLOOKUP(A195,'Total Data'!$M:$W, COLUMN('Total Data'!$U211)-COLUMN('Total Data'!$M211)+1, FALSE)</f>
        <v>Legacy of Char Total</v>
      </c>
      <c r="G195" s="26">
        <f>VLOOKUP(A195,'Total Data'!$M:$W, COLUMN('Total Data'!$N211)-COLUMN('Total Data'!$M211)+1, FALSE)</f>
        <v>38.63760440734093</v>
      </c>
      <c r="H195" s="26" t="str">
        <f>VLOOKUP(A195,'Total Data'!$O:$W, COLUMN('Total Data'!$U197)-COLUMN('Total Data'!$O197)+1, FALSE)</f>
        <v>Jade</v>
      </c>
      <c r="I195" s="26">
        <f>VLOOKUP(A195,'Total Data'!$O:$W, COLUMN('Total Data'!$P197)-COLUMN('Total Data'!$O197)+1, FALSE)</f>
        <v>18.35420138451995</v>
      </c>
      <c r="J195" s="26" t="str">
        <f>VLOOKUP(A195,'Total Data'!$Q:$W, COLUMN('Total Data'!$U204)-COLUMN('Total Data'!$Q204)+1, FALSE)</f>
        <v>Raid-Assault</v>
      </c>
      <c r="K195" s="26">
        <f>VLOOKUP(A195,'Total Data'!$Q:$W, COLUMN('Total Data'!$R204)-COLUMN('Total Data'!$Q204)+1, FALSE)</f>
        <v>13.726868083005936</v>
      </c>
      <c r="L195" s="26" t="str">
        <f>VLOOKUP(A195,'Total Data'!$S:$W, COLUMN('Total Data'!$U211)-COLUMN('Total Data'!$S211)+1, FALSE)</f>
        <v>Baekmagoji</v>
      </c>
      <c r="M195" s="26">
        <f>VLOOKUP(A195,'Total Data'!$S:$W, COLUMN('Total Data'!$T211)-COLUMN('Total Data'!$S211)+1, FALSE)</f>
        <v>16.654323725469435</v>
      </c>
    </row>
    <row r="196" spans="1:13" ht="15" customHeight="1" x14ac:dyDescent="0.25">
      <c r="A196" s="29">
        <v>195</v>
      </c>
      <c r="B196" s="26" t="str">
        <f>VLOOKUP(A196,'Total Data'!$I:$W, COLUMN('Total Data'!$U198)-COLUMN('Total Data'!$I198)+1, FALSE)</f>
        <v>Lost Temple II</v>
      </c>
      <c r="C196" s="26">
        <f>VLOOKUP(A196,'Total Data'!$I:$W, COLUMN('Total Data'!$J198)-COLUMN('Total Data'!$I198)+1, FALSE)</f>
        <v>45.0931303382159</v>
      </c>
      <c r="D196" s="26" t="str">
        <f>VLOOKUP(A196,'Total Data'!$K:$W, COLUMN('Total Data'!$U205)-COLUMN('Total Data'!$K205)+1, FALSE)</f>
        <v>Great Barrier Reef</v>
      </c>
      <c r="E196" s="26">
        <f>VLOOKUP(A196,'Total Data'!$K:$W, COLUMN('Total Data'!$L205)-COLUMN('Total Data'!$K205)+1, FALSE)</f>
        <v>43.235618073659879</v>
      </c>
      <c r="F196" s="26" t="str">
        <f>VLOOKUP(A196,'Total Data'!$M:$W, COLUMN('Total Data'!$U212)-COLUMN('Total Data'!$M212)+1, FALSE)</f>
        <v>Mercury</v>
      </c>
      <c r="G196" s="26">
        <f>VLOOKUP(A196,'Total Data'!$M:$W, COLUMN('Total Data'!$N212)-COLUMN('Total Data'!$M212)+1, FALSE)</f>
        <v>38.487687100993853</v>
      </c>
      <c r="H196" s="26" t="str">
        <f>VLOOKUP(A196,'Total Data'!$O:$W, COLUMN('Total Data'!$U198)-COLUMN('Total Data'!$O198)+1, FALSE)</f>
        <v>Othello</v>
      </c>
      <c r="I196" s="26">
        <f>VLOOKUP(A196,'Total Data'!$O:$W, COLUMN('Total Data'!$P198)-COLUMN('Total Data'!$O198)+1, FALSE)</f>
        <v>18.675254139340929</v>
      </c>
      <c r="J196" s="26" t="str">
        <f>VLOOKUP(A196,'Total Data'!$Q:$W, COLUMN('Total Data'!$U205)-COLUMN('Total Data'!$Q205)+1, FALSE)</f>
        <v>Evolution Warp Gates II</v>
      </c>
      <c r="K196" s="26">
        <f>VLOOKUP(A196,'Total Data'!$Q:$W, COLUMN('Total Data'!$R205)-COLUMN('Total Data'!$Q205)+1, FALSE)</f>
        <v>14.216765417145869</v>
      </c>
      <c r="L196" s="26" t="str">
        <f>VLOOKUP(A196,'Total Data'!$S:$W, COLUMN('Total Data'!$U212)-COLUMN('Total Data'!$S212)+1, FALSE)</f>
        <v>Aztec Total</v>
      </c>
      <c r="M196" s="26">
        <f>VLOOKUP(A196,'Total Data'!$S:$W, COLUMN('Total Data'!$T212)-COLUMN('Total Data'!$S212)+1, FALSE)</f>
        <v>16.692158682256668</v>
      </c>
    </row>
    <row r="197" spans="1:13" ht="15" customHeight="1" x14ac:dyDescent="0.25">
      <c r="A197" s="29">
        <v>196</v>
      </c>
      <c r="B197" s="26" t="str">
        <f>VLOOKUP(A197,'Total Data'!$I:$W, COLUMN('Total Data'!$U199)-COLUMN('Total Data'!$I199)+1, FALSE)</f>
        <v>Fantasy</v>
      </c>
      <c r="C197" s="26">
        <f>VLOOKUP(A197,'Total Data'!$I:$W, COLUMN('Total Data'!$J199)-COLUMN('Total Data'!$I199)+1, FALSE)</f>
        <v>45.07679644006484</v>
      </c>
      <c r="D197" s="26" t="str">
        <f>VLOOKUP(A197,'Total Data'!$K:$W, COLUMN('Total Data'!$U206)-COLUMN('Total Data'!$K206)+1, FALSE)</f>
        <v>Monte Cristo</v>
      </c>
      <c r="E197" s="26">
        <f>VLOOKUP(A197,'Total Data'!$K:$W, COLUMN('Total Data'!$L206)-COLUMN('Total Data'!$K206)+1, FALSE)</f>
        <v>42.758220177931705</v>
      </c>
      <c r="F197" s="26" t="str">
        <f>VLOOKUP(A197,'Total Data'!$M:$W, COLUMN('Total Data'!$U213)-COLUMN('Total Data'!$M213)+1, FALSE)</f>
        <v>Arizona Total</v>
      </c>
      <c r="G197" s="26">
        <f>VLOOKUP(A197,'Total Data'!$M:$W, COLUMN('Total Data'!$N213)-COLUMN('Total Data'!$M213)+1, FALSE)</f>
        <v>38.474873120706548</v>
      </c>
      <c r="H197" s="26" t="str">
        <f>VLOOKUP(A197,'Total Data'!$O:$W, COLUMN('Total Data'!$U199)-COLUMN('Total Data'!$O199)+1, FALSE)</f>
        <v>Tornado</v>
      </c>
      <c r="I197" s="26">
        <f>VLOOKUP(A197,'Total Data'!$O:$W, COLUMN('Total Data'!$P199)-COLUMN('Total Data'!$O199)+1, FALSE)</f>
        <v>18.812830462267467</v>
      </c>
      <c r="J197" s="26" t="str">
        <f>VLOOKUP(A197,'Total Data'!$Q:$W, COLUMN('Total Data'!$U206)-COLUMN('Total Data'!$Q206)+1, FALSE)</f>
        <v>Neo Jungle Story</v>
      </c>
      <c r="K197" s="26">
        <f>VLOOKUP(A197,'Total Data'!$Q:$W, COLUMN('Total Data'!$R206)-COLUMN('Total Data'!$Q206)+1, FALSE)</f>
        <v>14.392312953985282</v>
      </c>
      <c r="L197" s="26" t="str">
        <f>VLOOKUP(A197,'Total Data'!$S:$W, COLUMN('Total Data'!$U213)-COLUMN('Total Data'!$S213)+1, FALSE)</f>
        <v>Evolution Warp Gates II</v>
      </c>
      <c r="M197" s="26">
        <f>VLOOKUP(A197,'Total Data'!$S:$W, COLUMN('Total Data'!$T213)-COLUMN('Total Data'!$S213)+1, FALSE)</f>
        <v>16.859987173550792</v>
      </c>
    </row>
    <row r="198" spans="1:13" ht="15" customHeight="1" x14ac:dyDescent="0.25">
      <c r="A198" s="29">
        <v>197</v>
      </c>
      <c r="B198" s="26" t="str">
        <f>VLOOKUP(A198,'Total Data'!$I:$W, COLUMN('Total Data'!$U200)-COLUMN('Total Data'!$I200)+1, FALSE)</f>
        <v>Avant-garde II</v>
      </c>
      <c r="C198" s="26">
        <f>VLOOKUP(A198,'Total Data'!$I:$W, COLUMN('Total Data'!$J200)-COLUMN('Total Data'!$I200)+1, FALSE)</f>
        <v>44.616219165820056</v>
      </c>
      <c r="D198" s="26" t="str">
        <f>VLOOKUP(A198,'Total Data'!$K:$W, COLUMN('Total Data'!$U207)-COLUMN('Total Data'!$K207)+1, FALSE)</f>
        <v>Colosseum Total</v>
      </c>
      <c r="E198" s="26">
        <f>VLOOKUP(A198,'Total Data'!$K:$W, COLUMN('Total Data'!$L207)-COLUMN('Total Data'!$K207)+1, FALSE)</f>
        <v>42.69850272426595</v>
      </c>
      <c r="F198" s="26" t="str">
        <f>VLOOKUP(A198,'Total Data'!$M:$W, COLUMN('Total Data'!$U214)-COLUMN('Total Data'!$M214)+1, FALSE)</f>
        <v>Fantasy</v>
      </c>
      <c r="G198" s="26">
        <f>VLOOKUP(A198,'Total Data'!$M:$W, COLUMN('Total Data'!$N214)-COLUMN('Total Data'!$M214)+1, FALSE)</f>
        <v>38.373959255745177</v>
      </c>
      <c r="H198" s="26" t="str">
        <f>VLOOKUP(A198,'Total Data'!$O:$W, COLUMN('Total Data'!$U200)-COLUMN('Total Data'!$O200)+1, FALSE)</f>
        <v>Roadrunner</v>
      </c>
      <c r="I198" s="26">
        <f>VLOOKUP(A198,'Total Data'!$O:$W, COLUMN('Total Data'!$P200)-COLUMN('Total Data'!$O200)+1, FALSE)</f>
        <v>18.829897484622613</v>
      </c>
      <c r="J198" s="26" t="str">
        <f>VLOOKUP(A198,'Total Data'!$Q:$W, COLUMN('Total Data'!$U207)-COLUMN('Total Data'!$Q207)+1, FALSE)</f>
        <v>Fantasy</v>
      </c>
      <c r="K198" s="26">
        <f>VLOOKUP(A198,'Total Data'!$Q:$W, COLUMN('Total Data'!$R207)-COLUMN('Total Data'!$Q207)+1, FALSE)</f>
        <v>14.718699734001575</v>
      </c>
      <c r="L198" s="26" t="str">
        <f>VLOOKUP(A198,'Total Data'!$S:$W, COLUMN('Total Data'!$U214)-COLUMN('Total Data'!$S214)+1, FALSE)</f>
        <v>Jade</v>
      </c>
      <c r="M198" s="26">
        <f>VLOOKUP(A198,'Total Data'!$S:$W, COLUMN('Total Data'!$T214)-COLUMN('Total Data'!$S214)+1, FALSE)</f>
        <v>16.887466937168877</v>
      </c>
    </row>
    <row r="199" spans="1:13" ht="15" customHeight="1" x14ac:dyDescent="0.25">
      <c r="A199" s="29">
        <v>198</v>
      </c>
      <c r="B199" s="26" t="str">
        <f>VLOOKUP(A199,'Total Data'!$I:$W, COLUMN('Total Data'!$U201)-COLUMN('Total Data'!$I201)+1, FALSE)</f>
        <v>Snowbound</v>
      </c>
      <c r="C199" s="26">
        <f>VLOOKUP(A199,'Total Data'!$I:$W, COLUMN('Total Data'!$J201)-COLUMN('Total Data'!$I201)+1, FALSE)</f>
        <v>44.580969668882318</v>
      </c>
      <c r="D199" s="26" t="str">
        <f>VLOOKUP(A199,'Total Data'!$K:$W, COLUMN('Total Data'!$U208)-COLUMN('Total Data'!$K208)+1, FALSE)</f>
        <v>Hall of Valhalla Total</v>
      </c>
      <c r="E199" s="26">
        <f>VLOOKUP(A199,'Total Data'!$K:$W, COLUMN('Total Data'!$L208)-COLUMN('Total Data'!$K208)+1, FALSE)</f>
        <v>42.674488173296467</v>
      </c>
      <c r="F199" s="26" t="str">
        <f>VLOOKUP(A199,'Total Data'!$M:$W, COLUMN('Total Data'!$U215)-COLUMN('Total Data'!$M215)+1, FALSE)</f>
        <v>Rush Hour III</v>
      </c>
      <c r="G199" s="26">
        <f>VLOOKUP(A199,'Total Data'!$M:$W, COLUMN('Total Data'!$N215)-COLUMN('Total Data'!$M215)+1, FALSE)</f>
        <v>38.288483542372518</v>
      </c>
      <c r="H199" s="26" t="str">
        <f>VLOOKUP(A199,'Total Data'!$O:$W, COLUMN('Total Data'!$U201)-COLUMN('Total Data'!$O201)+1, FALSE)</f>
        <v>New Empire of the Sun</v>
      </c>
      <c r="I199" s="26">
        <f>VLOOKUP(A199,'Total Data'!$O:$W, COLUMN('Total Data'!$P201)-COLUMN('Total Data'!$O201)+1, FALSE)</f>
        <v>18.936911740494502</v>
      </c>
      <c r="J199" s="26" t="str">
        <f>VLOOKUP(A199,'Total Data'!$Q:$W, COLUMN('Total Data'!$U208)-COLUMN('Total Data'!$Q208)+1, FALSE)</f>
        <v>River of Flames</v>
      </c>
      <c r="K199" s="26">
        <f>VLOOKUP(A199,'Total Data'!$Q:$W, COLUMN('Total Data'!$R208)-COLUMN('Total Data'!$Q208)+1, FALSE)</f>
        <v>14.73531993388038</v>
      </c>
      <c r="L199" s="26" t="str">
        <f>VLOOKUP(A199,'Total Data'!$S:$W, COLUMN('Total Data'!$U215)-COLUMN('Total Data'!$S215)+1, FALSE)</f>
        <v>Tornado</v>
      </c>
      <c r="M199" s="26">
        <f>VLOOKUP(A199,'Total Data'!$S:$W, COLUMN('Total Data'!$T215)-COLUMN('Total Data'!$S215)+1, FALSE)</f>
        <v>16.963196049799048</v>
      </c>
    </row>
    <row r="200" spans="1:13" ht="15" customHeight="1" x14ac:dyDescent="0.25">
      <c r="A200" s="29">
        <v>199</v>
      </c>
      <c r="B200" s="26" t="str">
        <f>VLOOKUP(A200,'Total Data'!$I:$W, COLUMN('Total Data'!$U202)-COLUMN('Total Data'!$I202)+1, FALSE)</f>
        <v>Medusa Total</v>
      </c>
      <c r="C200" s="26">
        <f>VLOOKUP(A200,'Total Data'!$I:$W, COLUMN('Total Data'!$J202)-COLUMN('Total Data'!$I202)+1, FALSE)</f>
        <v>44.326165005678405</v>
      </c>
      <c r="D200" s="26" t="str">
        <f>VLOOKUP(A200,'Total Data'!$K:$W, COLUMN('Total Data'!$U209)-COLUMN('Total Data'!$K209)+1, FALSE)</f>
        <v>Ground Zero Total</v>
      </c>
      <c r="E200" s="26">
        <f>VLOOKUP(A200,'Total Data'!$K:$W, COLUMN('Total Data'!$L209)-COLUMN('Total Data'!$K209)+1, FALSE)</f>
        <v>42.624883969849975</v>
      </c>
      <c r="F200" s="26" t="str">
        <f>VLOOKUP(A200,'Total Data'!$M:$W, COLUMN('Total Data'!$U216)-COLUMN('Total Data'!$M216)+1, FALSE)</f>
        <v>Vertigo</v>
      </c>
      <c r="G200" s="26">
        <f>VLOOKUP(A200,'Total Data'!$M:$W, COLUMN('Total Data'!$N216)-COLUMN('Total Data'!$M216)+1, FALSE)</f>
        <v>38.183284239105831</v>
      </c>
      <c r="H200" s="26" t="str">
        <f>VLOOKUP(A200,'Total Data'!$O:$W, COLUMN('Total Data'!$U202)-COLUMN('Total Data'!$O202)+1, FALSE)</f>
        <v>Jade Total</v>
      </c>
      <c r="I200" s="26">
        <f>VLOOKUP(A200,'Total Data'!$O:$W, COLUMN('Total Data'!$P202)-COLUMN('Total Data'!$O202)+1, FALSE)</f>
        <v>18.946436409627587</v>
      </c>
      <c r="J200" s="26" t="str">
        <f>VLOOKUP(A200,'Total Data'!$Q:$W, COLUMN('Total Data'!$U209)-COLUMN('Total Data'!$Q209)+1, FALSE)</f>
        <v>Tornado</v>
      </c>
      <c r="K200" s="26">
        <f>VLOOKUP(A200,'Total Data'!$Q:$W, COLUMN('Total Data'!$R209)-COLUMN('Total Data'!$Q209)+1, FALSE)</f>
        <v>14.885477837335864</v>
      </c>
      <c r="L200" s="26" t="str">
        <f>VLOOKUP(A200,'Total Data'!$S:$W, COLUMN('Total Data'!$U216)-COLUMN('Total Data'!$S216)+1, FALSE)</f>
        <v>Aztec</v>
      </c>
      <c r="M200" s="26">
        <f>VLOOKUP(A200,'Total Data'!$S:$W, COLUMN('Total Data'!$T216)-COLUMN('Total Data'!$S216)+1, FALSE)</f>
        <v>17.043236496257705</v>
      </c>
    </row>
    <row r="201" spans="1:13" ht="15" customHeight="1" x14ac:dyDescent="0.25">
      <c r="A201" s="29">
        <v>200</v>
      </c>
      <c r="B201" s="26" t="str">
        <f>VLOOKUP(A201,'Total Data'!$I:$W, COLUMN('Total Data'!$U203)-COLUMN('Total Data'!$I203)+1, FALSE)</f>
        <v>Dark Sauron</v>
      </c>
      <c r="C201" s="26">
        <f>VLOOKUP(A201,'Total Data'!$I:$W, COLUMN('Total Data'!$J203)-COLUMN('Total Data'!$I203)+1, FALSE)</f>
        <v>44.187827273349292</v>
      </c>
      <c r="D201" s="26" t="str">
        <f>VLOOKUP(A201,'Total Data'!$K:$W, COLUMN('Total Data'!$U210)-COLUMN('Total Data'!$K210)+1, FALSE)</f>
        <v>Forte Total</v>
      </c>
      <c r="E201" s="26">
        <f>VLOOKUP(A201,'Total Data'!$K:$W, COLUMN('Total Data'!$L210)-COLUMN('Total Data'!$K210)+1, FALSE)</f>
        <v>42.527848316443531</v>
      </c>
      <c r="F201" s="26" t="str">
        <f>VLOOKUP(A201,'Total Data'!$M:$W, COLUMN('Total Data'!$U217)-COLUMN('Total Data'!$M217)+1, FALSE)</f>
        <v>Detonation Total</v>
      </c>
      <c r="G201" s="26">
        <f>VLOOKUP(A201,'Total Data'!$M:$W, COLUMN('Total Data'!$N217)-COLUMN('Total Data'!$M217)+1, FALSE)</f>
        <v>38.099747049000392</v>
      </c>
      <c r="H201" s="26" t="str">
        <f>VLOOKUP(A201,'Total Data'!$O:$W, COLUMN('Total Data'!$U203)-COLUMN('Total Data'!$O203)+1, FALSE)</f>
        <v>Harmony</v>
      </c>
      <c r="I201" s="26">
        <f>VLOOKUP(A201,'Total Data'!$O:$W, COLUMN('Total Data'!$P203)-COLUMN('Total Data'!$O203)+1, FALSE)</f>
        <v>19.09210586333522</v>
      </c>
      <c r="J201" s="26" t="str">
        <f>VLOOKUP(A201,'Total Data'!$Q:$W, COLUMN('Total Data'!$U210)-COLUMN('Total Data'!$Q210)+1, FALSE)</f>
        <v>Harmony</v>
      </c>
      <c r="K201" s="26">
        <f>VLOOKUP(A201,'Total Data'!$Q:$W, COLUMN('Total Data'!$R210)-COLUMN('Total Data'!$Q210)+1, FALSE)</f>
        <v>14.91987078776196</v>
      </c>
      <c r="L201" s="26" t="str">
        <f>VLOOKUP(A201,'Total Data'!$S:$W, COLUMN('Total Data'!$U217)-COLUMN('Total Data'!$S217)+1, FALSE)</f>
        <v>Harmony</v>
      </c>
      <c r="M201" s="26">
        <f>VLOOKUP(A201,'Total Data'!$S:$W, COLUMN('Total Data'!$T217)-COLUMN('Total Data'!$S217)+1, FALSE)</f>
        <v>17.133462151887336</v>
      </c>
    </row>
    <row r="202" spans="1:13" ht="15" customHeight="1" x14ac:dyDescent="0.25">
      <c r="A202" s="29">
        <v>201</v>
      </c>
      <c r="B202" s="26" t="str">
        <f>VLOOKUP(A202,'Total Data'!$I:$W, COLUMN('Total Data'!$U204)-COLUMN('Total Data'!$I204)+1, FALSE)</f>
        <v>Judgment Day</v>
      </c>
      <c r="C202" s="26">
        <f>VLOOKUP(A202,'Total Data'!$I:$W, COLUMN('Total Data'!$J204)-COLUMN('Total Data'!$I204)+1, FALSE)</f>
        <v>44.0597042496643</v>
      </c>
      <c r="D202" s="26" t="str">
        <f>VLOOKUP(A202,'Total Data'!$K:$W, COLUMN('Total Data'!$U211)-COLUMN('Total Data'!$K211)+1, FALSE)</f>
        <v>Fortress Total</v>
      </c>
      <c r="E202" s="26">
        <f>VLOOKUP(A202,'Total Data'!$K:$W, COLUMN('Total Data'!$L211)-COLUMN('Total Data'!$K211)+1, FALSE)</f>
        <v>42.406503267767008</v>
      </c>
      <c r="F202" s="26" t="str">
        <f>VLOOKUP(A202,'Total Data'!$M:$W, COLUMN('Total Data'!$U218)-COLUMN('Total Data'!$M218)+1, FALSE)</f>
        <v>Outsider</v>
      </c>
      <c r="G202" s="26">
        <f>VLOOKUP(A202,'Total Data'!$M:$W, COLUMN('Total Data'!$N218)-COLUMN('Total Data'!$M218)+1, FALSE)</f>
        <v>37.812481549916733</v>
      </c>
      <c r="H202" s="26" t="str">
        <f>VLOOKUP(A202,'Total Data'!$O:$W, COLUMN('Total Data'!$U204)-COLUMN('Total Data'!$O204)+1, FALSE)</f>
        <v>Evolution Warp Gates II</v>
      </c>
      <c r="I202" s="26">
        <f>VLOOKUP(A202,'Total Data'!$O:$W, COLUMN('Total Data'!$P204)-COLUMN('Total Data'!$O204)+1, FALSE)</f>
        <v>19.141627831990668</v>
      </c>
      <c r="J202" s="26" t="str">
        <f>VLOOKUP(A202,'Total Data'!$Q:$W, COLUMN('Total Data'!$U211)-COLUMN('Total Data'!$Q211)+1, FALSE)</f>
        <v>Raid-Assault Total</v>
      </c>
      <c r="K202" s="26">
        <f>VLOOKUP(A202,'Total Data'!$Q:$W, COLUMN('Total Data'!$R211)-COLUMN('Total Data'!$Q211)+1, FALSE)</f>
        <v>15.033833154629601</v>
      </c>
      <c r="L202" s="26" t="str">
        <f>VLOOKUP(A202,'Total Data'!$S:$W, COLUMN('Total Data'!$U218)-COLUMN('Total Data'!$S218)+1, FALSE)</f>
        <v>Fantasy</v>
      </c>
      <c r="M202" s="26">
        <f>VLOOKUP(A202,'Total Data'!$S:$W, COLUMN('Total Data'!$T218)-COLUMN('Total Data'!$S218)+1, FALSE)</f>
        <v>17.209373403607248</v>
      </c>
    </row>
    <row r="203" spans="1:13" ht="15" customHeight="1" x14ac:dyDescent="0.25">
      <c r="A203" s="29">
        <v>202</v>
      </c>
      <c r="B203" s="26" t="str">
        <f>VLOOKUP(A203,'Total Data'!$I:$W, COLUMN('Total Data'!$U205)-COLUMN('Total Data'!$I205)+1, FALSE)</f>
        <v>New Heartbreak Ridge</v>
      </c>
      <c r="C203" s="26">
        <f>VLOOKUP(A203,'Total Data'!$I:$W, COLUMN('Total Data'!$J205)-COLUMN('Total Data'!$I205)+1, FALSE)</f>
        <v>43.086862108206994</v>
      </c>
      <c r="D203" s="26" t="str">
        <f>VLOOKUP(A203,'Total Data'!$K:$W, COLUMN('Total Data'!$U212)-COLUMN('Total Data'!$K212)+1, FALSE)</f>
        <v>Indian Lament Total</v>
      </c>
      <c r="E203" s="26">
        <f>VLOOKUP(A203,'Total Data'!$K:$W, COLUMN('Total Data'!$L212)-COLUMN('Total Data'!$K212)+1, FALSE)</f>
        <v>42.253089142260009</v>
      </c>
      <c r="F203" s="26" t="str">
        <f>VLOOKUP(A203,'Total Data'!$M:$W, COLUMN('Total Data'!$U219)-COLUMN('Total Data'!$M219)+1, FALSE)</f>
        <v>Odd-Eye Total</v>
      </c>
      <c r="G203" s="26">
        <f>VLOOKUP(A203,'Total Data'!$M:$W, COLUMN('Total Data'!$N219)-COLUMN('Total Data'!$M219)+1, FALSE)</f>
        <v>37.703111259706638</v>
      </c>
      <c r="H203" s="26" t="str">
        <f>VLOOKUP(A203,'Total Data'!$O:$W, COLUMN('Total Data'!$U205)-COLUMN('Total Data'!$O205)+1, FALSE)</f>
        <v>Neo Harmony</v>
      </c>
      <c r="I203" s="26">
        <f>VLOOKUP(A203,'Total Data'!$O:$W, COLUMN('Total Data'!$P205)-COLUMN('Total Data'!$O205)+1, FALSE)</f>
        <v>19.34072478811866</v>
      </c>
      <c r="J203" s="26" t="str">
        <f>VLOOKUP(A203,'Total Data'!$Q:$W, COLUMN('Total Data'!$U212)-COLUMN('Total Data'!$Q212)+1, FALSE)</f>
        <v>Jade</v>
      </c>
      <c r="K203" s="26">
        <f>VLOOKUP(A203,'Total Data'!$Q:$W, COLUMN('Total Data'!$R212)-COLUMN('Total Data'!$Q212)+1, FALSE)</f>
        <v>15.280588033332682</v>
      </c>
      <c r="L203" s="26" t="str">
        <f>VLOOKUP(A203,'Total Data'!$S:$W, COLUMN('Total Data'!$U219)-COLUMN('Total Data'!$S219)+1, FALSE)</f>
        <v>Othello</v>
      </c>
      <c r="M203" s="26">
        <f>VLOOKUP(A203,'Total Data'!$S:$W, COLUMN('Total Data'!$T219)-COLUMN('Total Data'!$S219)+1, FALSE)</f>
        <v>17.332534119886578</v>
      </c>
    </row>
    <row r="204" spans="1:13" ht="15" customHeight="1" x14ac:dyDescent="0.25">
      <c r="A204" s="29">
        <v>203</v>
      </c>
      <c r="B204" s="26" t="str">
        <f>VLOOKUP(A204,'Total Data'!$I:$W, COLUMN('Total Data'!$U206)-COLUMN('Total Data'!$I206)+1, FALSE)</f>
        <v>Medusa</v>
      </c>
      <c r="C204" s="26">
        <f>VLOOKUP(A204,'Total Data'!$I:$W, COLUMN('Total Data'!$J206)-COLUMN('Total Data'!$I206)+1, FALSE)</f>
        <v>42.634679527512063</v>
      </c>
      <c r="D204" s="26" t="str">
        <f>VLOOKUP(A204,'Total Data'!$K:$W, COLUMN('Total Data'!$U213)-COLUMN('Total Data'!$K213)+1, FALSE)</f>
        <v>Korhal of Ceres</v>
      </c>
      <c r="E204" s="26">
        <f>VLOOKUP(A204,'Total Data'!$K:$W, COLUMN('Total Data'!$L213)-COLUMN('Total Data'!$K213)+1, FALSE)</f>
        <v>42.237851078659901</v>
      </c>
      <c r="F204" s="26" t="str">
        <f>VLOOKUP(A204,'Total Data'!$M:$W, COLUMN('Total Data'!$U220)-COLUMN('Total Data'!$M220)+1, FALSE)</f>
        <v>WCG Neo Jungle Story</v>
      </c>
      <c r="G204" s="26">
        <f>VLOOKUP(A204,'Total Data'!$M:$W, COLUMN('Total Data'!$N220)-COLUMN('Total Data'!$M220)+1, FALSE)</f>
        <v>37.391920067739086</v>
      </c>
      <c r="H204" s="26" t="str">
        <f>VLOOKUP(A204,'Total Data'!$O:$W, COLUMN('Total Data'!$U206)-COLUMN('Total Data'!$O206)+1, FALSE)</f>
        <v>Chain Reaction Total</v>
      </c>
      <c r="I204" s="26">
        <f>VLOOKUP(A204,'Total Data'!$O:$W, COLUMN('Total Data'!$P206)-COLUMN('Total Data'!$O206)+1, FALSE)</f>
        <v>19.347591434857566</v>
      </c>
      <c r="J204" s="26" t="str">
        <f>VLOOKUP(A204,'Total Data'!$Q:$W, COLUMN('Total Data'!$U213)-COLUMN('Total Data'!$Q213)+1, FALSE)</f>
        <v>Aztec Total</v>
      </c>
      <c r="K204" s="26">
        <f>VLOOKUP(A204,'Total Data'!$Q:$W, COLUMN('Total Data'!$R213)-COLUMN('Total Data'!$Q213)+1, FALSE)</f>
        <v>15.401652746618629</v>
      </c>
      <c r="L204" s="26" t="str">
        <f>VLOOKUP(A204,'Total Data'!$S:$W, COLUMN('Total Data'!$U220)-COLUMN('Total Data'!$S220)+1, FALSE)</f>
        <v>New Empire of the Sun</v>
      </c>
      <c r="M204" s="26">
        <f>VLOOKUP(A204,'Total Data'!$S:$W, COLUMN('Total Data'!$T220)-COLUMN('Total Data'!$S220)+1, FALSE)</f>
        <v>17.334952350779698</v>
      </c>
    </row>
    <row r="205" spans="1:13" ht="15" customHeight="1" x14ac:dyDescent="0.25">
      <c r="A205" s="29">
        <v>204</v>
      </c>
      <c r="B205" s="26" t="str">
        <f>VLOOKUP(A205,'Total Data'!$I:$W, COLUMN('Total Data'!$U207)-COLUMN('Total Data'!$I207)+1, FALSE)</f>
        <v>Gladiator</v>
      </c>
      <c r="C205" s="26">
        <f>VLOOKUP(A205,'Total Data'!$I:$W, COLUMN('Total Data'!$J207)-COLUMN('Total Data'!$I207)+1, FALSE)</f>
        <v>42.615711918719249</v>
      </c>
      <c r="D205" s="26" t="str">
        <f>VLOOKUP(A205,'Total Data'!$K:$W, COLUMN('Total Data'!$U214)-COLUMN('Total Data'!$K214)+1, FALSE)</f>
        <v>Neo Ground Zero</v>
      </c>
      <c r="E205" s="26">
        <f>VLOOKUP(A205,'Total Data'!$K:$W, COLUMN('Total Data'!$L214)-COLUMN('Total Data'!$K214)+1, FALSE)</f>
        <v>42.221793162571629</v>
      </c>
      <c r="F205" s="26" t="str">
        <f>VLOOKUP(A205,'Total Data'!$M:$W, COLUMN('Total Data'!$U221)-COLUMN('Total Data'!$M221)+1, FALSE)</f>
        <v>Odd-Eye</v>
      </c>
      <c r="G205" s="26">
        <f>VLOOKUP(A205,'Total Data'!$M:$W, COLUMN('Total Data'!$N221)-COLUMN('Total Data'!$M221)+1, FALSE)</f>
        <v>37.217906722186832</v>
      </c>
      <c r="H205" s="26" t="str">
        <f>VLOOKUP(A205,'Total Data'!$O:$W, COLUMN('Total Data'!$U207)-COLUMN('Total Data'!$O207)+1, FALSE)</f>
        <v>Fantasy</v>
      </c>
      <c r="I205" s="26">
        <f>VLOOKUP(A205,'Total Data'!$O:$W, COLUMN('Total Data'!$P207)-COLUMN('Total Data'!$O207)+1, FALSE)</f>
        <v>19.382593841637167</v>
      </c>
      <c r="J205" s="26" t="str">
        <f>VLOOKUP(A205,'Total Data'!$Q:$W, COLUMN('Total Data'!$U214)-COLUMN('Total Data'!$Q214)+1, FALSE)</f>
        <v>New Empire of the Sun</v>
      </c>
      <c r="K205" s="26">
        <f>VLOOKUP(A205,'Total Data'!$Q:$W, COLUMN('Total Data'!$R214)-COLUMN('Total Data'!$Q214)+1, FALSE)</f>
        <v>15.569024367002793</v>
      </c>
      <c r="L205" s="26" t="str">
        <f>VLOOKUP(A205,'Total Data'!$S:$W, COLUMN('Total Data'!$U221)-COLUMN('Total Data'!$S221)+1, FALSE)</f>
        <v>Moon Glaive Total</v>
      </c>
      <c r="M205" s="26">
        <f>VLOOKUP(A205,'Total Data'!$S:$W, COLUMN('Total Data'!$T221)-COLUMN('Total Data'!$S221)+1, FALSE)</f>
        <v>17.429827259438156</v>
      </c>
    </row>
    <row r="206" spans="1:13" ht="15" customHeight="1" x14ac:dyDescent="0.25">
      <c r="A206" s="29">
        <v>205</v>
      </c>
      <c r="B206" s="26" t="str">
        <f>VLOOKUP(A206,'Total Data'!$I:$W, COLUMN('Total Data'!$U208)-COLUMN('Total Data'!$I208)+1, FALSE)</f>
        <v>Raid-Assault II</v>
      </c>
      <c r="C206" s="26">
        <f>VLOOKUP(A206,'Total Data'!$I:$W, COLUMN('Total Data'!$J208)-COLUMN('Total Data'!$I208)+1, FALSE)</f>
        <v>42.478039758879767</v>
      </c>
      <c r="D206" s="26" t="str">
        <f>VLOOKUP(A206,'Total Data'!$K:$W, COLUMN('Total Data'!$U215)-COLUMN('Total Data'!$K215)+1, FALSE)</f>
        <v>U-Boat Total</v>
      </c>
      <c r="E206" s="26">
        <f>VLOOKUP(A206,'Total Data'!$K:$W, COLUMN('Total Data'!$L215)-COLUMN('Total Data'!$K215)+1, FALSE)</f>
        <v>42.103881518449036</v>
      </c>
      <c r="F206" s="26" t="str">
        <f>VLOOKUP(A206,'Total Data'!$M:$W, COLUMN('Total Data'!$U222)-COLUMN('Total Data'!$M222)+1, FALSE)</f>
        <v>Arizona</v>
      </c>
      <c r="G206" s="26">
        <f>VLOOKUP(A206,'Total Data'!$M:$W, COLUMN('Total Data'!$N222)-COLUMN('Total Data'!$M222)+1, FALSE)</f>
        <v>37.06521125564683</v>
      </c>
      <c r="H206" s="26" t="str">
        <f>VLOOKUP(A206,'Total Data'!$O:$W, COLUMN('Total Data'!$U208)-COLUMN('Total Data'!$O208)+1, FALSE)</f>
        <v>Legacy of Char Total</v>
      </c>
      <c r="I206" s="26">
        <f>VLOOKUP(A206,'Total Data'!$O:$W, COLUMN('Total Data'!$P208)-COLUMN('Total Data'!$O208)+1, FALSE)</f>
        <v>19.471914365740634</v>
      </c>
      <c r="J206" s="26" t="str">
        <f>VLOOKUP(A206,'Total Data'!$Q:$W, COLUMN('Total Data'!$U215)-COLUMN('Total Data'!$Q215)+1, FALSE)</f>
        <v>Aztec</v>
      </c>
      <c r="K206" s="26">
        <f>VLOOKUP(A206,'Total Data'!$Q:$W, COLUMN('Total Data'!$R215)-COLUMN('Total Data'!$Q215)+1, FALSE)</f>
        <v>15.751723916145012</v>
      </c>
      <c r="L206" s="26" t="str">
        <f>VLOOKUP(A206,'Total Data'!$S:$W, COLUMN('Total Data'!$U222)-COLUMN('Total Data'!$S222)+1, FALSE)</f>
        <v>Jade Total</v>
      </c>
      <c r="M206" s="26">
        <f>VLOOKUP(A206,'Total Data'!$S:$W, COLUMN('Total Data'!$T222)-COLUMN('Total Data'!$S222)+1, FALSE)</f>
        <v>17.504399518001904</v>
      </c>
    </row>
    <row r="207" spans="1:13" ht="15" customHeight="1" x14ac:dyDescent="0.25">
      <c r="A207" s="29">
        <v>206</v>
      </c>
      <c r="B207" s="26" t="str">
        <f>VLOOKUP(A207,'Total Data'!$I:$W, COLUMN('Total Data'!$U209)-COLUMN('Total Data'!$I209)+1, FALSE)</f>
        <v>Heartbreak Ridge</v>
      </c>
      <c r="C207" s="26">
        <f>VLOOKUP(A207,'Total Data'!$I:$W, COLUMN('Total Data'!$J209)-COLUMN('Total Data'!$I209)+1, FALSE)</f>
        <v>42.231533123973861</v>
      </c>
      <c r="D207" s="26" t="str">
        <f>VLOOKUP(A207,'Total Data'!$K:$W, COLUMN('Total Data'!$U216)-COLUMN('Total Data'!$K216)+1, FALSE)</f>
        <v>Snowbound</v>
      </c>
      <c r="E207" s="26">
        <f>VLOOKUP(A207,'Total Data'!$K:$W, COLUMN('Total Data'!$L216)-COLUMN('Total Data'!$K216)+1, FALSE)</f>
        <v>41.608051369178085</v>
      </c>
      <c r="F207" s="26" t="str">
        <f>VLOOKUP(A207,'Total Data'!$M:$W, COLUMN('Total Data'!$U223)-COLUMN('Total Data'!$M223)+1, FALSE)</f>
        <v>Showdown</v>
      </c>
      <c r="G207" s="26">
        <f>VLOOKUP(A207,'Total Data'!$M:$W, COLUMN('Total Data'!$N223)-COLUMN('Total Data'!$M223)+1, FALSE)</f>
        <v>36.91659617849561</v>
      </c>
      <c r="H207" s="26" t="str">
        <f>VLOOKUP(A207,'Total Data'!$O:$W, COLUMN('Total Data'!$U209)-COLUMN('Total Data'!$O209)+1, FALSE)</f>
        <v>Dark Stone</v>
      </c>
      <c r="I207" s="26">
        <f>VLOOKUP(A207,'Total Data'!$O:$W, COLUMN('Total Data'!$P209)-COLUMN('Total Data'!$O209)+1, FALSE)</f>
        <v>19.546540982649539</v>
      </c>
      <c r="J207" s="26" t="str">
        <f>VLOOKUP(A207,'Total Data'!$Q:$W, COLUMN('Total Data'!$U216)-COLUMN('Total Data'!$Q216)+1, FALSE)</f>
        <v>Othello</v>
      </c>
      <c r="K207" s="26">
        <f>VLOOKUP(A207,'Total Data'!$Q:$W, COLUMN('Total Data'!$R216)-COLUMN('Total Data'!$Q216)+1, FALSE)</f>
        <v>15.87666088524581</v>
      </c>
      <c r="L207" s="26" t="str">
        <f>VLOOKUP(A207,'Total Data'!$S:$W, COLUMN('Total Data'!$U223)-COLUMN('Total Data'!$S223)+1, FALSE)</f>
        <v>Roadrunner</v>
      </c>
      <c r="M207" s="26">
        <f>VLOOKUP(A207,'Total Data'!$S:$W, COLUMN('Total Data'!$T223)-COLUMN('Total Data'!$S223)+1, FALSE)</f>
        <v>17.514443052799386</v>
      </c>
    </row>
    <row r="208" spans="1:13" ht="15" customHeight="1" x14ac:dyDescent="0.25">
      <c r="A208" s="29">
        <v>207</v>
      </c>
      <c r="B208" s="26" t="str">
        <f>VLOOKUP(A208,'Total Data'!$I:$W, COLUMN('Total Data'!$U210)-COLUMN('Total Data'!$I210)+1, FALSE)</f>
        <v>Heartbreak Ridge Total</v>
      </c>
      <c r="C208" s="26">
        <f>VLOOKUP(A208,'Total Data'!$I:$W, COLUMN('Total Data'!$J210)-COLUMN('Total Data'!$I210)+1, FALSE)</f>
        <v>42.204606294006297</v>
      </c>
      <c r="D208" s="26" t="str">
        <f>VLOOKUP(A208,'Total Data'!$K:$W, COLUMN('Total Data'!$U217)-COLUMN('Total Data'!$K217)+1, FALSE)</f>
        <v>Neo Hall of Valhalla</v>
      </c>
      <c r="E208" s="26">
        <f>VLOOKUP(A208,'Total Data'!$K:$W, COLUMN('Total Data'!$L217)-COLUMN('Total Data'!$K217)+1, FALSE)</f>
        <v>40.750302393794954</v>
      </c>
      <c r="F208" s="26" t="str">
        <f>VLOOKUP(A208,'Total Data'!$M:$W, COLUMN('Total Data'!$U224)-COLUMN('Total Data'!$M224)+1, FALSE)</f>
        <v>Moon Glaive Total</v>
      </c>
      <c r="G208" s="26">
        <f>VLOOKUP(A208,'Total Data'!$M:$W, COLUMN('Total Data'!$N224)-COLUMN('Total Data'!$M224)+1, FALSE)</f>
        <v>36.905070223408387</v>
      </c>
      <c r="H208" s="26" t="str">
        <f>VLOOKUP(A208,'Total Data'!$O:$W, COLUMN('Total Data'!$U210)-COLUMN('Total Data'!$O210)+1, FALSE)</f>
        <v>Raid-Assault II</v>
      </c>
      <c r="I208" s="26">
        <f>VLOOKUP(A208,'Total Data'!$O:$W, COLUMN('Total Data'!$P210)-COLUMN('Total Data'!$O210)+1, FALSE)</f>
        <v>19.603505658392212</v>
      </c>
      <c r="J208" s="26" t="str">
        <f>VLOOKUP(A208,'Total Data'!$Q:$W, COLUMN('Total Data'!$U217)-COLUMN('Total Data'!$Q217)+1, FALSE)</f>
        <v>Jade Total</v>
      </c>
      <c r="K208" s="26">
        <f>VLOOKUP(A208,'Total Data'!$Q:$W, COLUMN('Total Data'!$R217)-COLUMN('Total Data'!$Q217)+1, FALSE)</f>
        <v>15.932374347459595</v>
      </c>
      <c r="L208" s="26" t="str">
        <f>VLOOKUP(A208,'Total Data'!$S:$W, COLUMN('Total Data'!$U224)-COLUMN('Total Data'!$S224)+1, FALSE)</f>
        <v>River of Flames</v>
      </c>
      <c r="M208" s="26">
        <f>VLOOKUP(A208,'Total Data'!$S:$W, COLUMN('Total Data'!$T224)-COLUMN('Total Data'!$S224)+1, FALSE)</f>
        <v>17.666986437741414</v>
      </c>
    </row>
    <row r="209" spans="1:13" ht="15" customHeight="1" x14ac:dyDescent="0.25">
      <c r="A209" s="29">
        <v>208</v>
      </c>
      <c r="B209" s="26" t="str">
        <f>VLOOKUP(A209,'Total Data'!$I:$W, COLUMN('Total Data'!$U211)-COLUMN('Total Data'!$I211)+1, FALSE)</f>
        <v>Neo Silent Vortex</v>
      </c>
      <c r="C209" s="26">
        <f>VLOOKUP(A209,'Total Data'!$I:$W, COLUMN('Total Data'!$J211)-COLUMN('Total Data'!$I211)+1, FALSE)</f>
        <v>42.167323740283393</v>
      </c>
      <c r="D209" s="26" t="str">
        <f>VLOOKUP(A209,'Total Data'!$K:$W, COLUMN('Total Data'!$U218)-COLUMN('Total Data'!$K218)+1, FALSE)</f>
        <v>Empire of the Sun</v>
      </c>
      <c r="E209" s="26">
        <f>VLOOKUP(A209,'Total Data'!$K:$W, COLUMN('Total Data'!$L218)-COLUMN('Total Data'!$K218)+1, FALSE)</f>
        <v>39.996870396365878</v>
      </c>
      <c r="F209" s="26" t="str">
        <f>VLOOKUP(A209,'Total Data'!$M:$W, COLUMN('Total Data'!$U225)-COLUMN('Total Data'!$M225)+1, FALSE)</f>
        <v>Icarus</v>
      </c>
      <c r="G209" s="26">
        <f>VLOOKUP(A209,'Total Data'!$M:$W, COLUMN('Total Data'!$N225)-COLUMN('Total Data'!$M225)+1, FALSE)</f>
        <v>36.692654783375602</v>
      </c>
      <c r="H209" s="26" t="str">
        <f>VLOOKUP(A209,'Total Data'!$O:$W, COLUMN('Total Data'!$U211)-COLUMN('Total Data'!$O211)+1, FALSE)</f>
        <v>Baekmagoji</v>
      </c>
      <c r="I209" s="26">
        <f>VLOOKUP(A209,'Total Data'!$O:$W, COLUMN('Total Data'!$P211)-COLUMN('Total Data'!$O211)+1, FALSE)</f>
        <v>19.685253081027781</v>
      </c>
      <c r="J209" s="26" t="str">
        <f>VLOOKUP(A209,'Total Data'!$Q:$W, COLUMN('Total Data'!$U218)-COLUMN('Total Data'!$Q218)+1, FALSE)</f>
        <v>Neo Arkanoid</v>
      </c>
      <c r="K209" s="26">
        <f>VLOOKUP(A209,'Total Data'!$Q:$W, COLUMN('Total Data'!$R218)-COLUMN('Total Data'!$Q218)+1, FALSE)</f>
        <v>16.061836116007996</v>
      </c>
      <c r="L209" s="26" t="str">
        <f>VLOOKUP(A209,'Total Data'!$S:$W, COLUMN('Total Data'!$U225)-COLUMN('Total Data'!$S225)+1, FALSE)</f>
        <v>Chain Reaction Total</v>
      </c>
      <c r="M209" s="26">
        <f>VLOOKUP(A209,'Total Data'!$S:$W, COLUMN('Total Data'!$T225)-COLUMN('Total Data'!$S225)+1, FALSE)</f>
        <v>17.967551678535884</v>
      </c>
    </row>
    <row r="210" spans="1:13" ht="15" customHeight="1" x14ac:dyDescent="0.25">
      <c r="A210" s="29">
        <v>209</v>
      </c>
      <c r="B210" s="26" t="str">
        <f>VLOOKUP(A210,'Total Data'!$I:$W, COLUMN('Total Data'!$U212)-COLUMN('Total Data'!$I212)+1, FALSE)</f>
        <v>Raid-Assault</v>
      </c>
      <c r="C210" s="26">
        <f>VLOOKUP(A210,'Total Data'!$I:$W, COLUMN('Total Data'!$J212)-COLUMN('Total Data'!$I212)+1, FALSE)</f>
        <v>42.061574916148849</v>
      </c>
      <c r="D210" s="26" t="str">
        <f>VLOOKUP(A210,'Total Data'!$K:$W, COLUMN('Total Data'!$U219)-COLUMN('Total Data'!$K219)+1, FALSE)</f>
        <v>Monty Hall</v>
      </c>
      <c r="E210" s="26">
        <f>VLOOKUP(A210,'Total Data'!$K:$W, COLUMN('Total Data'!$L219)-COLUMN('Total Data'!$K219)+1, FALSE)</f>
        <v>39.473516763225035</v>
      </c>
      <c r="F210" s="26" t="str">
        <f>VLOOKUP(A210,'Total Data'!$M:$W, COLUMN('Total Data'!$U226)-COLUMN('Total Data'!$M226)+1, FALSE)</f>
        <v>Jim Raynor's Memory Jungle J1.5</v>
      </c>
      <c r="G210" s="26">
        <f>VLOOKUP(A210,'Total Data'!$M:$W, COLUMN('Total Data'!$N226)-COLUMN('Total Data'!$M226)+1, FALSE)</f>
        <v>36.651426069206977</v>
      </c>
      <c r="H210" s="26" t="str">
        <f>VLOOKUP(A210,'Total Data'!$O:$W, COLUMN('Total Data'!$U212)-COLUMN('Total Data'!$O212)+1, FALSE)</f>
        <v>Ashrigo</v>
      </c>
      <c r="I210" s="26">
        <f>VLOOKUP(A210,'Total Data'!$O:$W, COLUMN('Total Data'!$P212)-COLUMN('Total Data'!$O212)+1, FALSE)</f>
        <v>19.714728785881913</v>
      </c>
      <c r="J210" s="26" t="str">
        <f>VLOOKUP(A210,'Total Data'!$Q:$W, COLUMN('Total Data'!$U219)-COLUMN('Total Data'!$Q219)+1, FALSE)</f>
        <v>Roadrunner</v>
      </c>
      <c r="K210" s="26">
        <f>VLOOKUP(A210,'Total Data'!$Q:$W, COLUMN('Total Data'!$R219)-COLUMN('Total Data'!$Q219)+1, FALSE)</f>
        <v>16.091811321852749</v>
      </c>
      <c r="L210" s="26" t="str">
        <f>VLOOKUP(A210,'Total Data'!$S:$W, COLUMN('Total Data'!$U226)-COLUMN('Total Data'!$S226)+1, FALSE)</f>
        <v>Neo Harmony</v>
      </c>
      <c r="M210" s="26">
        <f>VLOOKUP(A210,'Total Data'!$S:$W, COLUMN('Total Data'!$T226)-COLUMN('Total Data'!$S226)+1, FALSE)</f>
        <v>17.995559441048872</v>
      </c>
    </row>
    <row r="211" spans="1:13" ht="15" customHeight="1" x14ac:dyDescent="0.25">
      <c r="A211" s="29">
        <v>210</v>
      </c>
      <c r="B211" s="26" t="str">
        <f>VLOOKUP(A211,'Total Data'!$I:$W, COLUMN('Total Data'!$U213)-COLUMN('Total Data'!$I213)+1, FALSE)</f>
        <v>Legacy of Char Total</v>
      </c>
      <c r="C211" s="26">
        <f>VLOOKUP(A211,'Total Data'!$I:$W, COLUMN('Total Data'!$J213)-COLUMN('Total Data'!$I213)+1, FALSE)</f>
        <v>42.057139478900837</v>
      </c>
      <c r="D211" s="26" t="str">
        <f>VLOOKUP(A211,'Total Data'!$K:$W, COLUMN('Total Data'!$U220)-COLUMN('Total Data'!$K220)+1, FALSE)</f>
        <v>New Sniper Ridge</v>
      </c>
      <c r="E211" s="26">
        <f>VLOOKUP(A211,'Total Data'!$K:$W, COLUMN('Total Data'!$L220)-COLUMN('Total Data'!$K220)+1, FALSE)</f>
        <v>39.361292408697231</v>
      </c>
      <c r="F211" s="26" t="str">
        <f>VLOOKUP(A211,'Total Data'!$M:$W, COLUMN('Total Data'!$U227)-COLUMN('Total Data'!$M227)+1, FALSE)</f>
        <v>Battle Royal</v>
      </c>
      <c r="G211" s="26">
        <f>VLOOKUP(A211,'Total Data'!$M:$W, COLUMN('Total Data'!$N227)-COLUMN('Total Data'!$M227)+1, FALSE)</f>
        <v>36.637466128180918</v>
      </c>
      <c r="H211" s="26" t="str">
        <f>VLOOKUP(A211,'Total Data'!$O:$W, COLUMN('Total Data'!$U213)-COLUMN('Total Data'!$O213)+1, FALSE)</f>
        <v>Arkanoid Total</v>
      </c>
      <c r="I211" s="26">
        <f>VLOOKUP(A211,'Total Data'!$O:$W, COLUMN('Total Data'!$P213)-COLUMN('Total Data'!$O213)+1, FALSE)</f>
        <v>20.064096893817634</v>
      </c>
      <c r="J211" s="26" t="str">
        <f>VLOOKUP(A211,'Total Data'!$Q:$W, COLUMN('Total Data'!$U220)-COLUMN('Total Data'!$Q220)+1, FALSE)</f>
        <v>Chain Reaction Total</v>
      </c>
      <c r="K211" s="26">
        <f>VLOOKUP(A211,'Total Data'!$Q:$W, COLUMN('Total Data'!$R220)-COLUMN('Total Data'!$Q220)+1, FALSE)</f>
        <v>16.472295902864953</v>
      </c>
      <c r="L211" s="26" t="str">
        <f>VLOOKUP(A211,'Total Data'!$S:$W, COLUMN('Total Data'!$U227)-COLUMN('Total Data'!$S227)+1, FALSE)</f>
        <v>Raid-Assault Total</v>
      </c>
      <c r="M211" s="26">
        <f>VLOOKUP(A211,'Total Data'!$S:$W, COLUMN('Total Data'!$T227)-COLUMN('Total Data'!$S227)+1, FALSE)</f>
        <v>18.093493607866222</v>
      </c>
    </row>
    <row r="212" spans="1:13" ht="15" customHeight="1" x14ac:dyDescent="0.25">
      <c r="A212" s="29">
        <v>211</v>
      </c>
      <c r="B212" s="26" t="str">
        <f>VLOOKUP(A212,'Total Data'!$I:$W, COLUMN('Total Data'!$U214)-COLUMN('Total Data'!$I214)+1, FALSE)</f>
        <v>Neo Requiem</v>
      </c>
      <c r="C212" s="26">
        <f>VLOOKUP(A212,'Total Data'!$I:$W, COLUMN('Total Data'!$J214)-COLUMN('Total Data'!$I214)+1, FALSE)</f>
        <v>41.582234261778538</v>
      </c>
      <c r="D212" s="26" t="str">
        <f>VLOOKUP(A212,'Total Data'!$K:$W, COLUMN('Total Data'!$U221)-COLUMN('Total Data'!$K221)+1, FALSE)</f>
        <v>Loki Total</v>
      </c>
      <c r="E212" s="26">
        <f>VLOOKUP(A212,'Total Data'!$K:$W, COLUMN('Total Data'!$L221)-COLUMN('Total Data'!$K221)+1, FALSE)</f>
        <v>38.937125140172384</v>
      </c>
      <c r="F212" s="26" t="str">
        <f>VLOOKUP(A212,'Total Data'!$M:$W, COLUMN('Total Data'!$U228)-COLUMN('Total Data'!$M228)+1, FALSE)</f>
        <v>Sin Chupungryeong</v>
      </c>
      <c r="G212" s="26">
        <f>VLOOKUP(A212,'Total Data'!$M:$W, COLUMN('Total Data'!$N228)-COLUMN('Total Data'!$M228)+1, FALSE)</f>
        <v>35.72320177287596</v>
      </c>
      <c r="H212" s="26" t="str">
        <f>VLOOKUP(A212,'Total Data'!$O:$W, COLUMN('Total Data'!$U214)-COLUMN('Total Data'!$O214)+1, FALSE)</f>
        <v>River of Flames</v>
      </c>
      <c r="I212" s="26">
        <f>VLOOKUP(A212,'Total Data'!$O:$W, COLUMN('Total Data'!$P214)-COLUMN('Total Data'!$O214)+1, FALSE)</f>
        <v>20.1770950840022</v>
      </c>
      <c r="J212" s="26" t="str">
        <f>VLOOKUP(A212,'Total Data'!$Q:$W, COLUMN('Total Data'!$U221)-COLUMN('Total Data'!$Q221)+1, FALSE)</f>
        <v>Neo Moon Glaive</v>
      </c>
      <c r="K212" s="26">
        <f>VLOOKUP(A212,'Total Data'!$Q:$W, COLUMN('Total Data'!$R221)-COLUMN('Total Data'!$Q221)+1, FALSE)</f>
        <v>16.494089950572576</v>
      </c>
      <c r="L212" s="26" t="str">
        <f>VLOOKUP(A212,'Total Data'!$S:$W, COLUMN('Total Data'!$U228)-COLUMN('Total Data'!$S228)+1, FALSE)</f>
        <v>Dark Stone</v>
      </c>
      <c r="M212" s="26">
        <f>VLOOKUP(A212,'Total Data'!$S:$W, COLUMN('Total Data'!$T228)-COLUMN('Total Data'!$S228)+1, FALSE)</f>
        <v>18.108208895736229</v>
      </c>
    </row>
    <row r="213" spans="1:13" ht="15" customHeight="1" x14ac:dyDescent="0.25">
      <c r="A213" s="29">
        <v>212</v>
      </c>
      <c r="B213" s="26" t="str">
        <f>VLOOKUP(A213,'Total Data'!$I:$W, COLUMN('Total Data'!$U215)-COLUMN('Total Data'!$I215)+1, FALSE)</f>
        <v>Evolution Warp Gates II</v>
      </c>
      <c r="C213" s="26">
        <f>VLOOKUP(A213,'Total Data'!$I:$W, COLUMN('Total Data'!$J215)-COLUMN('Total Data'!$I215)+1, FALSE)</f>
        <v>40.698735819015589</v>
      </c>
      <c r="D213" s="26" t="str">
        <f>VLOOKUP(A213,'Total Data'!$K:$W, COLUMN('Total Data'!$U222)-COLUMN('Total Data'!$K222)+1, FALSE)</f>
        <v>Polaris Rhapsody</v>
      </c>
      <c r="E213" s="26">
        <f>VLOOKUP(A213,'Total Data'!$K:$W, COLUMN('Total Data'!$L222)-COLUMN('Total Data'!$K222)+1, FALSE)</f>
        <v>38.855172157093094</v>
      </c>
      <c r="F213" s="26" t="str">
        <f>VLOOKUP(A213,'Total Data'!$M:$W, COLUMN('Total Data'!$U229)-COLUMN('Total Data'!$M229)+1, FALSE)</f>
        <v>Harmony</v>
      </c>
      <c r="G213" s="26">
        <f>VLOOKUP(A213,'Total Data'!$M:$W, COLUMN('Total Data'!$N229)-COLUMN('Total Data'!$M229)+1, FALSE)</f>
        <v>35.570196690690906</v>
      </c>
      <c r="H213" s="26" t="str">
        <f>VLOOKUP(A213,'Total Data'!$O:$W, COLUMN('Total Data'!$U215)-COLUMN('Total Data'!$O215)+1, FALSE)</f>
        <v>Neo Arkanoid</v>
      </c>
      <c r="I213" s="26">
        <f>VLOOKUP(A213,'Total Data'!$O:$W, COLUMN('Total Data'!$P215)-COLUMN('Total Data'!$O215)+1, FALSE)</f>
        <v>20.305643778248573</v>
      </c>
      <c r="J213" s="26" t="str">
        <f>VLOOKUP(A213,'Total Data'!$Q:$W, COLUMN('Total Data'!$U222)-COLUMN('Total Data'!$Q222)+1, FALSE)</f>
        <v>Arkanoid Total</v>
      </c>
      <c r="K213" s="26">
        <f>VLOOKUP(A213,'Total Data'!$Q:$W, COLUMN('Total Data'!$R222)-COLUMN('Total Data'!$Q222)+1, FALSE)</f>
        <v>16.498771029416414</v>
      </c>
      <c r="L213" s="26" t="str">
        <f>VLOOKUP(A213,'Total Data'!$S:$W, COLUMN('Total Data'!$U229)-COLUMN('Total Data'!$S229)+1, FALSE)</f>
        <v>Legacy of Char Total</v>
      </c>
      <c r="M213" s="26">
        <f>VLOOKUP(A213,'Total Data'!$S:$W, COLUMN('Total Data'!$T229)-COLUMN('Total Data'!$S229)+1, FALSE)</f>
        <v>18.187886618660414</v>
      </c>
    </row>
    <row r="214" spans="1:13" ht="15" customHeight="1" x14ac:dyDescent="0.25">
      <c r="A214" s="29">
        <v>213</v>
      </c>
      <c r="B214" s="26" t="str">
        <f>VLOOKUP(A214,'Total Data'!$I:$W, COLUMN('Total Data'!$U216)-COLUMN('Total Data'!$I216)+1, FALSE)</f>
        <v>Warp Gates Total</v>
      </c>
      <c r="C214" s="26">
        <f>VLOOKUP(A214,'Total Data'!$I:$W, COLUMN('Total Data'!$J216)-COLUMN('Total Data'!$I216)+1, FALSE)</f>
        <v>40.625285425983876</v>
      </c>
      <c r="D214" s="26" t="str">
        <f>VLOOKUP(A214,'Total Data'!$K:$W, COLUMN('Total Data'!$U223)-COLUMN('Total Data'!$K223)+1, FALSE)</f>
        <v>Monty Hall Total</v>
      </c>
      <c r="E214" s="26">
        <f>VLOOKUP(A214,'Total Data'!$K:$W, COLUMN('Total Data'!$L223)-COLUMN('Total Data'!$K223)+1, FALSE)</f>
        <v>38.831584692041758</v>
      </c>
      <c r="F214" s="26" t="str">
        <f>VLOOKUP(A214,'Total Data'!$M:$W, COLUMN('Total Data'!$U230)-COLUMN('Total Data'!$M230)+1, FALSE)</f>
        <v>Arkanoid</v>
      </c>
      <c r="G214" s="26">
        <f>VLOOKUP(A214,'Total Data'!$M:$W, COLUMN('Total Data'!$N230)-COLUMN('Total Data'!$M230)+1, FALSE)</f>
        <v>35.530435139132351</v>
      </c>
      <c r="H214" s="26" t="str">
        <f>VLOOKUP(A214,'Total Data'!$O:$W, COLUMN('Total Data'!$U216)-COLUMN('Total Data'!$O216)+1, FALSE)</f>
        <v>New Tornado</v>
      </c>
      <c r="I214" s="26">
        <f>VLOOKUP(A214,'Total Data'!$O:$W, COLUMN('Total Data'!$P216)-COLUMN('Total Data'!$O216)+1, FALSE)</f>
        <v>20.452122402070149</v>
      </c>
      <c r="J214" s="26" t="str">
        <f>VLOOKUP(A214,'Total Data'!$Q:$W, COLUMN('Total Data'!$U223)-COLUMN('Total Data'!$Q223)+1, FALSE)</f>
        <v>Neo Harmony</v>
      </c>
      <c r="K214" s="26">
        <f>VLOOKUP(A214,'Total Data'!$Q:$W, COLUMN('Total Data'!$R223)-COLUMN('Total Data'!$Q223)+1, FALSE)</f>
        <v>16.541362817582442</v>
      </c>
      <c r="L214" s="26" t="str">
        <f>VLOOKUP(A214,'Total Data'!$S:$W, COLUMN('Total Data'!$U230)-COLUMN('Total Data'!$S230)+1, FALSE)</f>
        <v>Neo Arkanoid</v>
      </c>
      <c r="M214" s="26">
        <f>VLOOKUP(A214,'Total Data'!$S:$W, COLUMN('Total Data'!$T230)-COLUMN('Total Data'!$S230)+1, FALSE)</f>
        <v>18.307126326469479</v>
      </c>
    </row>
    <row r="215" spans="1:13" ht="15" customHeight="1" x14ac:dyDescent="0.25">
      <c r="A215" s="29">
        <v>214</v>
      </c>
      <c r="B215" s="26" t="str">
        <f>VLOOKUP(A215,'Total Data'!$I:$W, COLUMN('Total Data'!$U217)-COLUMN('Total Data'!$I217)+1, FALSE)</f>
        <v>Ashrigo</v>
      </c>
      <c r="C215" s="26">
        <f>VLOOKUP(A215,'Total Data'!$I:$W, COLUMN('Total Data'!$J217)-COLUMN('Total Data'!$I217)+1, FALSE)</f>
        <v>40.229964373699616</v>
      </c>
      <c r="D215" s="26" t="str">
        <f>VLOOKUP(A215,'Total Data'!$K:$W, COLUMN('Total Data'!$U224)-COLUMN('Total Data'!$K224)+1, FALSE)</f>
        <v>Neo Forte</v>
      </c>
      <c r="E215" s="26">
        <f>VLOOKUP(A215,'Total Data'!$K:$W, COLUMN('Total Data'!$L224)-COLUMN('Total Data'!$K224)+1, FALSE)</f>
        <v>38.574955679468559</v>
      </c>
      <c r="F215" s="26" t="str">
        <f>VLOOKUP(A215,'Total Data'!$M:$W, COLUMN('Total Data'!$U231)-COLUMN('Total Data'!$M231)+1, FALSE)</f>
        <v>Jungle Story Total</v>
      </c>
      <c r="G215" s="26">
        <f>VLOOKUP(A215,'Total Data'!$M:$W, COLUMN('Total Data'!$N231)-COLUMN('Total Data'!$M231)+1, FALSE)</f>
        <v>34.360239025911739</v>
      </c>
      <c r="H215" s="26" t="str">
        <f>VLOOKUP(A215,'Total Data'!$O:$W, COLUMN('Total Data'!$U217)-COLUMN('Total Data'!$O217)+1, FALSE)</f>
        <v>Raid-Assault Total</v>
      </c>
      <c r="I215" s="26">
        <f>VLOOKUP(A215,'Total Data'!$O:$W, COLUMN('Total Data'!$P217)-COLUMN('Total Data'!$O217)+1, FALSE)</f>
        <v>20.705865897241573</v>
      </c>
      <c r="J215" s="26" t="str">
        <f>VLOOKUP(A215,'Total Data'!$Q:$W, COLUMN('Total Data'!$U224)-COLUMN('Total Data'!$Q224)+1, FALSE)</f>
        <v>Dark Stone</v>
      </c>
      <c r="K215" s="26">
        <f>VLOOKUP(A215,'Total Data'!$Q:$W, COLUMN('Total Data'!$R224)-COLUMN('Total Data'!$Q224)+1, FALSE)</f>
        <v>16.545307323735134</v>
      </c>
      <c r="L215" s="26" t="str">
        <f>VLOOKUP(A215,'Total Data'!$S:$W, COLUMN('Total Data'!$U231)-COLUMN('Total Data'!$S231)+1, FALSE)</f>
        <v>Ashrigo</v>
      </c>
      <c r="M215" s="26">
        <f>VLOOKUP(A215,'Total Data'!$S:$W, COLUMN('Total Data'!$T231)-COLUMN('Total Data'!$S231)+1, FALSE)</f>
        <v>18.339089774576426</v>
      </c>
    </row>
    <row r="216" spans="1:13" ht="15" customHeight="1" x14ac:dyDescent="0.25">
      <c r="A216" s="29">
        <v>215</v>
      </c>
      <c r="B216" s="26" t="str">
        <f>VLOOKUP(A216,'Total Data'!$I:$W, COLUMN('Total Data'!$U218)-COLUMN('Total Data'!$I218)+1, FALSE)</f>
        <v>Raid-Assault Total</v>
      </c>
      <c r="C216" s="26">
        <f>VLOOKUP(A216,'Total Data'!$I:$W, COLUMN('Total Data'!$J218)-COLUMN('Total Data'!$I218)+1, FALSE)</f>
        <v>40.033395191267672</v>
      </c>
      <c r="D216" s="26" t="str">
        <f>VLOOKUP(A216,'Total Data'!$K:$W, COLUMN('Total Data'!$U225)-COLUMN('Total Data'!$K225)+1, FALSE)</f>
        <v>Monty Hall SE</v>
      </c>
      <c r="E216" s="26">
        <f>VLOOKUP(A216,'Total Data'!$K:$W, COLUMN('Total Data'!$L225)-COLUMN('Total Data'!$K225)+1, FALSE)</f>
        <v>38.555031387751676</v>
      </c>
      <c r="F216" s="26" t="str">
        <f>VLOOKUP(A216,'Total Data'!$M:$W, COLUMN('Total Data'!$U232)-COLUMN('Total Data'!$M232)+1, FALSE)</f>
        <v>Tornado</v>
      </c>
      <c r="G216" s="26">
        <f>VLOOKUP(A216,'Total Data'!$M:$W, COLUMN('Total Data'!$N232)-COLUMN('Total Data'!$M232)+1, FALSE)</f>
        <v>33.614876017853689</v>
      </c>
      <c r="H216" s="26" t="str">
        <f>VLOOKUP(A216,'Total Data'!$O:$W, COLUMN('Total Data'!$U218)-COLUMN('Total Data'!$O218)+1, FALSE)</f>
        <v>Moon Glaive Total</v>
      </c>
      <c r="I216" s="26">
        <f>VLOOKUP(A216,'Total Data'!$O:$W, COLUMN('Total Data'!$P218)-COLUMN('Total Data'!$O218)+1, FALSE)</f>
        <v>20.718513362267537</v>
      </c>
      <c r="J216" s="26" t="str">
        <f>VLOOKUP(A216,'Total Data'!$Q:$W, COLUMN('Total Data'!$U225)-COLUMN('Total Data'!$Q225)+1, FALSE)</f>
        <v>Legacy of Char Total</v>
      </c>
      <c r="K216" s="26">
        <f>VLOOKUP(A216,'Total Data'!$Q:$W, COLUMN('Total Data'!$R225)-COLUMN('Total Data'!$Q225)+1, FALSE)</f>
        <v>16.806040290316954</v>
      </c>
      <c r="L216" s="26" t="str">
        <f>VLOOKUP(A216,'Total Data'!$S:$W, COLUMN('Total Data'!$U232)-COLUMN('Total Data'!$S232)+1, FALSE)</f>
        <v>Arkanoid Total</v>
      </c>
      <c r="M216" s="26">
        <f>VLOOKUP(A216,'Total Data'!$S:$W, COLUMN('Total Data'!$T232)-COLUMN('Total Data'!$S232)+1, FALSE)</f>
        <v>18.368144022268726</v>
      </c>
    </row>
    <row r="217" spans="1:13" ht="15" customHeight="1" x14ac:dyDescent="0.25">
      <c r="A217" s="29">
        <v>216</v>
      </c>
      <c r="B217" s="26" t="str">
        <f>VLOOKUP(A217,'Total Data'!$I:$W, COLUMN('Total Data'!$U219)-COLUMN('Total Data'!$I219)+1, FALSE)</f>
        <v>Avant-garde Total</v>
      </c>
      <c r="C217" s="26">
        <f>VLOOKUP(A217,'Total Data'!$I:$W, COLUMN('Total Data'!$J219)-COLUMN('Total Data'!$I219)+1, FALSE)</f>
        <v>39.809221719953435</v>
      </c>
      <c r="D217" s="26" t="str">
        <f>VLOOKUP(A217,'Total Data'!$K:$W, COLUMN('Total Data'!$U226)-COLUMN('Total Data'!$K226)+1, FALSE)</f>
        <v>Fortress SE</v>
      </c>
      <c r="E217" s="26">
        <f>VLOOKUP(A217,'Total Data'!$K:$W, COLUMN('Total Data'!$L226)-COLUMN('Total Data'!$K226)+1, FALSE)</f>
        <v>38.270329885726028</v>
      </c>
      <c r="F217" s="26" t="str">
        <f>VLOOKUP(A217,'Total Data'!$M:$W, COLUMN('Total Data'!$U233)-COLUMN('Total Data'!$M233)+1, FALSE)</f>
        <v>Neo Jungle Story</v>
      </c>
      <c r="G217" s="26">
        <f>VLOOKUP(A217,'Total Data'!$M:$W, COLUMN('Total Data'!$N233)-COLUMN('Total Data'!$M233)+1, FALSE)</f>
        <v>33.477240290938511</v>
      </c>
      <c r="H217" s="26" t="str">
        <f>VLOOKUP(A217,'Total Data'!$O:$W, COLUMN('Total Data'!$U219)-COLUMN('Total Data'!$O219)+1, FALSE)</f>
        <v>Peaks of Baekdu</v>
      </c>
      <c r="I217" s="26">
        <f>VLOOKUP(A217,'Total Data'!$O:$W, COLUMN('Total Data'!$P219)-COLUMN('Total Data'!$O219)+1, FALSE)</f>
        <v>21.285527438911224</v>
      </c>
      <c r="J217" s="26" t="str">
        <f>VLOOKUP(A217,'Total Data'!$Q:$W, COLUMN('Total Data'!$U226)-COLUMN('Total Data'!$Q226)+1, FALSE)</f>
        <v>Ashrigo</v>
      </c>
      <c r="K217" s="26">
        <f>VLOOKUP(A217,'Total Data'!$Q:$W, COLUMN('Total Data'!$R226)-COLUMN('Total Data'!$Q226)+1, FALSE)</f>
        <v>16.851525047278841</v>
      </c>
      <c r="L217" s="26" t="str">
        <f>VLOOKUP(A217,'Total Data'!$S:$W, COLUMN('Total Data'!$U233)-COLUMN('Total Data'!$S233)+1, FALSE)</f>
        <v>New Tornado</v>
      </c>
      <c r="M217" s="26">
        <f>VLOOKUP(A217,'Total Data'!$S:$W, COLUMN('Total Data'!$T233)-COLUMN('Total Data'!$S233)+1, FALSE)</f>
        <v>19.10161312084821</v>
      </c>
    </row>
    <row r="218" spans="1:13" ht="15" customHeight="1" x14ac:dyDescent="0.25">
      <c r="A218" s="29">
        <v>217</v>
      </c>
      <c r="B218" s="26" t="str">
        <f>VLOOKUP(A218,'Total Data'!$I:$W, COLUMN('Total Data'!$U220)-COLUMN('Total Data'!$I220)+1, FALSE)</f>
        <v>Bloody Ridge</v>
      </c>
      <c r="C218" s="26">
        <f>VLOOKUP(A218,'Total Data'!$I:$W, COLUMN('Total Data'!$J220)-COLUMN('Total Data'!$I220)+1, FALSE)</f>
        <v>39.68690769212018</v>
      </c>
      <c r="D218" s="26" t="str">
        <f>VLOOKUP(A218,'Total Data'!$K:$W, COLUMN('Total Data'!$U227)-COLUMN('Total Data'!$K227)+1, FALSE)</f>
        <v>Empire of the Sun Total</v>
      </c>
      <c r="E218" s="26">
        <f>VLOOKUP(A218,'Total Data'!$K:$W, COLUMN('Total Data'!$L227)-COLUMN('Total Data'!$K227)+1, FALSE)</f>
        <v>37.921668425790351</v>
      </c>
      <c r="F218" s="26" t="str">
        <f>VLOOKUP(A218,'Total Data'!$M:$W, COLUMN('Total Data'!$U234)-COLUMN('Total Data'!$M234)+1, FALSE)</f>
        <v>Neo Moon Glaive</v>
      </c>
      <c r="G218" s="26">
        <f>VLOOKUP(A218,'Total Data'!$M:$W, COLUMN('Total Data'!$N234)-COLUMN('Total Data'!$M234)+1, FALSE)</f>
        <v>33.471846621920193</v>
      </c>
      <c r="H218" s="26" t="str">
        <f>VLOOKUP(A218,'Total Data'!$O:$W, COLUMN('Total Data'!$U220)-COLUMN('Total Data'!$O220)+1, FALSE)</f>
        <v>Harmony Total</v>
      </c>
      <c r="I218" s="26">
        <f>VLOOKUP(A218,'Total Data'!$O:$W, COLUMN('Total Data'!$P220)-COLUMN('Total Data'!$O220)+1, FALSE)</f>
        <v>21.295057551859411</v>
      </c>
      <c r="J218" s="26" t="str">
        <f>VLOOKUP(A218,'Total Data'!$Q:$W, COLUMN('Total Data'!$U227)-COLUMN('Total Data'!$Q227)+1, FALSE)</f>
        <v>New Tornado</v>
      </c>
      <c r="K218" s="26">
        <f>VLOOKUP(A218,'Total Data'!$Q:$W, COLUMN('Total Data'!$R227)-COLUMN('Total Data'!$Q227)+1, FALSE)</f>
        <v>17.648057595323664</v>
      </c>
      <c r="L218" s="26" t="str">
        <f>VLOOKUP(A218,'Total Data'!$S:$W, COLUMN('Total Data'!$U234)-COLUMN('Total Data'!$S234)+1, FALSE)</f>
        <v>Peaks of Baekdu</v>
      </c>
      <c r="M218" s="26">
        <f>VLOOKUP(A218,'Total Data'!$S:$W, COLUMN('Total Data'!$T234)-COLUMN('Total Data'!$S234)+1, FALSE)</f>
        <v>19.630087672544715</v>
      </c>
    </row>
    <row r="219" spans="1:13" ht="15" customHeight="1" x14ac:dyDescent="0.25">
      <c r="A219" s="29">
        <v>218</v>
      </c>
      <c r="B219" s="26" t="str">
        <f>VLOOKUP(A219,'Total Data'!$I:$W, COLUMN('Total Data'!$U221)-COLUMN('Total Data'!$I221)+1, FALSE)</f>
        <v>Andromeda</v>
      </c>
      <c r="C219" s="26">
        <f>VLOOKUP(A219,'Total Data'!$I:$W, COLUMN('Total Data'!$J221)-COLUMN('Total Data'!$I221)+1, FALSE)</f>
        <v>39.377759172580348</v>
      </c>
      <c r="D219" s="26" t="str">
        <f>VLOOKUP(A219,'Total Data'!$K:$W, COLUMN('Total Data'!$U228)-COLUMN('Total Data'!$K228)+1, FALSE)</f>
        <v>Neo Jade</v>
      </c>
      <c r="E219" s="26">
        <f>VLOOKUP(A219,'Total Data'!$K:$W, COLUMN('Total Data'!$L228)-COLUMN('Total Data'!$K228)+1, FALSE)</f>
        <v>37.351260786967835</v>
      </c>
      <c r="F219" s="26" t="str">
        <f>VLOOKUP(A219,'Total Data'!$M:$W, COLUMN('Total Data'!$U235)-COLUMN('Total Data'!$M235)+1, FALSE)</f>
        <v>River of Flames</v>
      </c>
      <c r="G219" s="26">
        <f>VLOOKUP(A219,'Total Data'!$M:$W, COLUMN('Total Data'!$N235)-COLUMN('Total Data'!$M235)+1, FALSE)</f>
        <v>33.268618518467079</v>
      </c>
      <c r="H219" s="26" t="str">
        <f>VLOOKUP(A219,'Total Data'!$O:$W, COLUMN('Total Data'!$U221)-COLUMN('Total Data'!$O221)+1, FALSE)</f>
        <v>Lost Temple II</v>
      </c>
      <c r="I219" s="26">
        <f>VLOOKUP(A219,'Total Data'!$O:$W, COLUMN('Total Data'!$P221)-COLUMN('Total Data'!$O221)+1, FALSE)</f>
        <v>21.319444973027988</v>
      </c>
      <c r="J219" s="26" t="str">
        <f>VLOOKUP(A219,'Total Data'!$Q:$W, COLUMN('Total Data'!$U228)-COLUMN('Total Data'!$Q228)+1, FALSE)</f>
        <v>Peaks of Baekdu</v>
      </c>
      <c r="K219" s="26">
        <f>VLOOKUP(A219,'Total Data'!$Q:$W, COLUMN('Total Data'!$R228)-COLUMN('Total Data'!$Q228)+1, FALSE)</f>
        <v>17.821532080911034</v>
      </c>
      <c r="L219" s="26" t="str">
        <f>VLOOKUP(A219,'Total Data'!$S:$W, COLUMN('Total Data'!$U235)-COLUMN('Total Data'!$S235)+1, FALSE)</f>
        <v>Harmony Total</v>
      </c>
      <c r="M219" s="26">
        <f>VLOOKUP(A219,'Total Data'!$S:$W, COLUMN('Total Data'!$T235)-COLUMN('Total Data'!$S235)+1, FALSE)</f>
        <v>19.919699627750127</v>
      </c>
    </row>
    <row r="220" spans="1:13" ht="15" customHeight="1" x14ac:dyDescent="0.25">
      <c r="A220" s="29">
        <v>219</v>
      </c>
      <c r="B220" s="26" t="str">
        <f>VLOOKUP(A220,'Total Data'!$I:$W, COLUMN('Total Data'!$U222)-COLUMN('Total Data'!$I222)+1, FALSE)</f>
        <v>Outsider SE</v>
      </c>
      <c r="C220" s="26">
        <f>VLOOKUP(A220,'Total Data'!$I:$W, COLUMN('Total Data'!$J222)-COLUMN('Total Data'!$I222)+1, FALSE)</f>
        <v>38.558748735674143</v>
      </c>
      <c r="D220" s="26" t="str">
        <f>VLOOKUP(A220,'Total Data'!$K:$W, COLUMN('Total Data'!$U229)-COLUMN('Total Data'!$K229)+1, FALSE)</f>
        <v>Paradoxxx Total</v>
      </c>
      <c r="E220" s="26">
        <f>VLOOKUP(A220,'Total Data'!$K:$W, COLUMN('Total Data'!$L229)-COLUMN('Total Data'!$K229)+1, FALSE)</f>
        <v>37.351035622780351</v>
      </c>
      <c r="F220" s="26" t="str">
        <f>VLOOKUP(A220,'Total Data'!$M:$W, COLUMN('Total Data'!$U236)-COLUMN('Total Data'!$M236)+1, FALSE)</f>
        <v>Neo Arkanoid</v>
      </c>
      <c r="G220" s="26">
        <f>VLOOKUP(A220,'Total Data'!$M:$W, COLUMN('Total Data'!$N236)-COLUMN('Total Data'!$M236)+1, FALSE)</f>
        <v>32.744801851621872</v>
      </c>
      <c r="H220" s="26" t="str">
        <f>VLOOKUP(A220,'Total Data'!$O:$W, COLUMN('Total Data'!$U222)-COLUMN('Total Data'!$O222)+1, FALSE)</f>
        <v>Neo Legacy of Char</v>
      </c>
      <c r="I220" s="26">
        <f>VLOOKUP(A220,'Total Data'!$O:$W, COLUMN('Total Data'!$P222)-COLUMN('Total Data'!$O222)+1, FALSE)</f>
        <v>21.852710137867607</v>
      </c>
      <c r="J220" s="26" t="str">
        <f>VLOOKUP(A220,'Total Data'!$Q:$W, COLUMN('Total Data'!$U229)-COLUMN('Total Data'!$Q229)+1, FALSE)</f>
        <v>Neo Legacy of Char</v>
      </c>
      <c r="K220" s="26">
        <f>VLOOKUP(A220,'Total Data'!$Q:$W, COLUMN('Total Data'!$R229)-COLUMN('Total Data'!$Q229)+1, FALSE)</f>
        <v>18.109451758253549</v>
      </c>
      <c r="L220" s="26" t="str">
        <f>VLOOKUP(A220,'Total Data'!$S:$W, COLUMN('Total Data'!$U236)-COLUMN('Total Data'!$S236)+1, FALSE)</f>
        <v>Neo Legacy of Char</v>
      </c>
      <c r="M220" s="26">
        <f>VLOOKUP(A220,'Total Data'!$S:$W, COLUMN('Total Data'!$T236)-COLUMN('Total Data'!$S236)+1, FALSE)</f>
        <v>20.068547323538073</v>
      </c>
    </row>
    <row r="221" spans="1:13" ht="15" customHeight="1" x14ac:dyDescent="0.25">
      <c r="A221" s="29">
        <v>220</v>
      </c>
      <c r="B221" s="26" t="str">
        <f>VLOOKUP(A221,'Total Data'!$I:$W, COLUMN('Total Data'!$U223)-COLUMN('Total Data'!$I223)+1, FALSE)</f>
        <v>Neo Aztec</v>
      </c>
      <c r="C221" s="26">
        <f>VLOOKUP(A221,'Total Data'!$I:$W, COLUMN('Total Data'!$J223)-COLUMN('Total Data'!$I223)+1, FALSE)</f>
        <v>37.477722565177629</v>
      </c>
      <c r="D221" s="26" t="str">
        <f>VLOOKUP(A221,'Total Data'!$K:$W, COLUMN('Total Data'!$U230)-COLUMN('Total Data'!$K230)+1, FALSE)</f>
        <v>Othello</v>
      </c>
      <c r="E221" s="26">
        <f>VLOOKUP(A221,'Total Data'!$K:$W, COLUMN('Total Data'!$L230)-COLUMN('Total Data'!$K230)+1, FALSE)</f>
        <v>37.073108431032736</v>
      </c>
      <c r="F221" s="26" t="str">
        <f>VLOOKUP(A221,'Total Data'!$M:$W, COLUMN('Total Data'!$U237)-COLUMN('Total Data'!$M237)+1, FALSE)</f>
        <v>WCG Neo Legacy of Char</v>
      </c>
      <c r="G221" s="26">
        <f>VLOOKUP(A221,'Total Data'!$M:$W, COLUMN('Total Data'!$N237)-COLUMN('Total Data'!$M237)+1, FALSE)</f>
        <v>32.032086183437315</v>
      </c>
      <c r="H221" s="26" t="str">
        <f>VLOOKUP(A221,'Total Data'!$O:$W, COLUMN('Total Data'!$U223)-COLUMN('Total Data'!$O223)+1, FALSE)</f>
        <v>Tornado Total</v>
      </c>
      <c r="I221" s="26">
        <f>VLOOKUP(A221,'Total Data'!$O:$W, COLUMN('Total Data'!$P223)-COLUMN('Total Data'!$O223)+1, FALSE)</f>
        <v>21.860064792304268</v>
      </c>
      <c r="J221" s="26" t="str">
        <f>VLOOKUP(A221,'Total Data'!$Q:$W, COLUMN('Total Data'!$U230)-COLUMN('Total Data'!$Q230)+1, FALSE)</f>
        <v>WCG Lost Temple</v>
      </c>
      <c r="K221" s="26">
        <f>VLOOKUP(A221,'Total Data'!$Q:$W, COLUMN('Total Data'!$R230)-COLUMN('Total Data'!$Q230)+1, FALSE)</f>
        <v>18.179729201067765</v>
      </c>
      <c r="L221" s="26" t="str">
        <f>VLOOKUP(A221,'Total Data'!$S:$W, COLUMN('Total Data'!$U237)-COLUMN('Total Data'!$S237)+1, FALSE)</f>
        <v>Tornado Total</v>
      </c>
      <c r="M221" s="26">
        <f>VLOOKUP(A221,'Total Data'!$S:$W, COLUMN('Total Data'!$T237)-COLUMN('Total Data'!$S237)+1, FALSE)</f>
        <v>20.227349081526587</v>
      </c>
    </row>
    <row r="222" spans="1:13" ht="15" customHeight="1" x14ac:dyDescent="0.25">
      <c r="A222" s="29">
        <v>221</v>
      </c>
      <c r="B222" s="26" t="str">
        <f>VLOOKUP(A222,'Total Data'!$I:$W, COLUMN('Total Data'!$U224)-COLUMN('Total Data'!$I224)+1, FALSE)</f>
        <v>Katrina SE</v>
      </c>
      <c r="C222" s="26">
        <f>VLOOKUP(A222,'Total Data'!$I:$W, COLUMN('Total Data'!$J224)-COLUMN('Total Data'!$I224)+1, FALSE)</f>
        <v>36.651645172616284</v>
      </c>
      <c r="D222" s="26" t="str">
        <f>VLOOKUP(A222,'Total Data'!$K:$W, COLUMN('Total Data'!$U231)-COLUMN('Total Data'!$K231)+1, FALSE)</f>
        <v>Baekmagoji</v>
      </c>
      <c r="E222" s="26">
        <f>VLOOKUP(A222,'Total Data'!$K:$W, COLUMN('Total Data'!$L231)-COLUMN('Total Data'!$K231)+1, FALSE)</f>
        <v>37.044770458649197</v>
      </c>
      <c r="F222" s="26" t="str">
        <f>VLOOKUP(A222,'Total Data'!$M:$W, COLUMN('Total Data'!$U238)-COLUMN('Total Data'!$M238)+1, FALSE)</f>
        <v>Roadrunner</v>
      </c>
      <c r="G222" s="26">
        <f>VLOOKUP(A222,'Total Data'!$M:$W, COLUMN('Total Data'!$N238)-COLUMN('Total Data'!$M238)+1, FALSE)</f>
        <v>31.71881693219952</v>
      </c>
      <c r="H222" s="26" t="str">
        <f>VLOOKUP(A222,'Total Data'!$O:$W, COLUMN('Total Data'!$U224)-COLUMN('Total Data'!$O224)+1, FALSE)</f>
        <v>Shades of Twilight</v>
      </c>
      <c r="I222" s="26">
        <f>VLOOKUP(A222,'Total Data'!$O:$W, COLUMN('Total Data'!$P224)-COLUMN('Total Data'!$O224)+1, FALSE)</f>
        <v>22.176749131433624</v>
      </c>
      <c r="J222" s="26" t="str">
        <f>VLOOKUP(A222,'Total Data'!$Q:$W, COLUMN('Total Data'!$U231)-COLUMN('Total Data'!$Q231)+1, FALSE)</f>
        <v>Harmony Total</v>
      </c>
      <c r="K222" s="26">
        <f>VLOOKUP(A222,'Total Data'!$Q:$W, COLUMN('Total Data'!$R231)-COLUMN('Total Data'!$Q231)+1, FALSE)</f>
        <v>18.442054939256977</v>
      </c>
      <c r="L222" s="26" t="str">
        <f>VLOOKUP(A222,'Total Data'!$S:$W, COLUMN('Total Data'!$U238)-COLUMN('Total Data'!$S238)+1, FALSE)</f>
        <v>WCG Lost Temple</v>
      </c>
      <c r="M222" s="26">
        <f>VLOOKUP(A222,'Total Data'!$S:$W, COLUMN('Total Data'!$T238)-COLUMN('Total Data'!$S238)+1, FALSE)</f>
        <v>20.387525147399277</v>
      </c>
    </row>
    <row r="223" spans="1:13" ht="15" customHeight="1" x14ac:dyDescent="0.25">
      <c r="A223" s="29">
        <v>222</v>
      </c>
      <c r="B223" s="26" t="str">
        <f>VLOOKUP(A223,'Total Data'!$I:$W, COLUMN('Total Data'!$U225)-COLUMN('Total Data'!$I225)+1, FALSE)</f>
        <v>Battle Royal</v>
      </c>
      <c r="C223" s="26">
        <f>VLOOKUP(A223,'Total Data'!$I:$W, COLUMN('Total Data'!$J225)-COLUMN('Total Data'!$I225)+1, FALSE)</f>
        <v>34.427122007433518</v>
      </c>
      <c r="D223" s="26" t="str">
        <f>VLOOKUP(A223,'Total Data'!$K:$W, COLUMN('Total Data'!$U232)-COLUMN('Total Data'!$K232)+1, FALSE)</f>
        <v>Wuthering Heights</v>
      </c>
      <c r="E223" s="26">
        <f>VLOOKUP(A223,'Total Data'!$K:$W, COLUMN('Total Data'!$L232)-COLUMN('Total Data'!$K232)+1, FALSE)</f>
        <v>36.341822707588051</v>
      </c>
      <c r="F223" s="26" t="str">
        <f>VLOOKUP(A223,'Total Data'!$M:$W, COLUMN('Total Data'!$U239)-COLUMN('Total Data'!$M239)+1, FALSE)</f>
        <v>Arkanoid Total</v>
      </c>
      <c r="G223" s="26">
        <f>VLOOKUP(A223,'Total Data'!$M:$W, COLUMN('Total Data'!$N239)-COLUMN('Total Data'!$M239)+1, FALSE)</f>
        <v>31.636105349237397</v>
      </c>
      <c r="H223" s="26" t="str">
        <f>VLOOKUP(A223,'Total Data'!$O:$W, COLUMN('Total Data'!$U225)-COLUMN('Total Data'!$O225)+1, FALSE)</f>
        <v>WCG Lost Temple</v>
      </c>
      <c r="I223" s="26">
        <f>VLOOKUP(A223,'Total Data'!$O:$W, COLUMN('Total Data'!$P225)-COLUMN('Total Data'!$O225)+1, FALSE)</f>
        <v>22.37855691164021</v>
      </c>
      <c r="J223" s="26" t="str">
        <f>VLOOKUP(A223,'Total Data'!$Q:$W, COLUMN('Total Data'!$U232)-COLUMN('Total Data'!$Q232)+1, FALSE)</f>
        <v>Tornado Total</v>
      </c>
      <c r="K223" s="26">
        <f>VLOOKUP(A223,'Total Data'!$Q:$W, COLUMN('Total Data'!$R232)-COLUMN('Total Data'!$Q232)+1, FALSE)</f>
        <v>18.450714593427765</v>
      </c>
      <c r="L223" s="26" t="str">
        <f>VLOOKUP(A223,'Total Data'!$S:$W, COLUMN('Total Data'!$U239)-COLUMN('Total Data'!$S239)+1, FALSE)</f>
        <v>Shades of Twilight</v>
      </c>
      <c r="M223" s="26">
        <f>VLOOKUP(A223,'Total Data'!$S:$W, COLUMN('Total Data'!$T239)-COLUMN('Total Data'!$S239)+1, FALSE)</f>
        <v>20.739892168688112</v>
      </c>
    </row>
    <row r="224" spans="1:13" ht="15" customHeight="1" x14ac:dyDescent="0.25">
      <c r="A224" s="29">
        <v>223</v>
      </c>
      <c r="B224" s="26" t="str">
        <f>VLOOKUP(A224,'Total Data'!$I:$W, COLUMN('Total Data'!$U226)-COLUMN('Total Data'!$I226)+1, FALSE)</f>
        <v>Dark Stone</v>
      </c>
      <c r="C224" s="26">
        <f>VLOOKUP(A224,'Total Data'!$I:$W, COLUMN('Total Data'!$J226)-COLUMN('Total Data'!$I226)+1, FALSE)</f>
        <v>34.41461140511602</v>
      </c>
      <c r="D224" s="26" t="str">
        <f>VLOOKUP(A224,'Total Data'!$K:$W, COLUMN('Total Data'!$U233)-COLUMN('Total Data'!$K233)+1, FALSE)</f>
        <v>Loki II</v>
      </c>
      <c r="E224" s="26">
        <f>VLOOKUP(A224,'Total Data'!$K:$W, COLUMN('Total Data'!$L233)-COLUMN('Total Data'!$K233)+1, FALSE)</f>
        <v>35.21382618846679</v>
      </c>
      <c r="F224" s="26" t="str">
        <f>VLOOKUP(A224,'Total Data'!$M:$W, COLUMN('Total Data'!$U240)-COLUMN('Total Data'!$M240)+1, FALSE)</f>
        <v>Neo Harmony</v>
      </c>
      <c r="G224" s="26">
        <f>VLOOKUP(A224,'Total Data'!$M:$W, COLUMN('Total Data'!$N240)-COLUMN('Total Data'!$M240)+1, FALSE)</f>
        <v>30.918112592112191</v>
      </c>
      <c r="H224" s="26" t="str">
        <f>VLOOKUP(A224,'Total Data'!$O:$W, COLUMN('Total Data'!$U226)-COLUMN('Total Data'!$O226)+1, FALSE)</f>
        <v>WCG Neo Legacy of Char</v>
      </c>
      <c r="I224" s="26">
        <f>VLOOKUP(A224,'Total Data'!$O:$W, COLUMN('Total Data'!$P226)-COLUMN('Total Data'!$O226)+1, FALSE)</f>
        <v>23.005764292440876</v>
      </c>
      <c r="J224" s="26" t="str">
        <f>VLOOKUP(A224,'Total Data'!$Q:$W, COLUMN('Total Data'!$U233)-COLUMN('Total Data'!$Q233)+1, FALSE)</f>
        <v>Shades of Twilight</v>
      </c>
      <c r="K224" s="26">
        <f>VLOOKUP(A224,'Total Data'!$Q:$W, COLUMN('Total Data'!$R233)-COLUMN('Total Data'!$Q233)+1, FALSE)</f>
        <v>19.1957821486669</v>
      </c>
      <c r="L224" s="26" t="str">
        <f>VLOOKUP(A224,'Total Data'!$S:$W, COLUMN('Total Data'!$U240)-COLUMN('Total Data'!$S240)+1, FALSE)</f>
        <v>Neo Moon Glaive</v>
      </c>
      <c r="M224" s="26">
        <f>VLOOKUP(A224,'Total Data'!$S:$W, COLUMN('Total Data'!$T240)-COLUMN('Total Data'!$S240)+1, FALSE)</f>
        <v>21.32284541421291</v>
      </c>
    </row>
    <row r="225" spans="1:13" ht="15" customHeight="1" x14ac:dyDescent="0.25">
      <c r="A225" s="29">
        <v>224</v>
      </c>
      <c r="B225" s="26" t="str">
        <f>VLOOKUP(A225,'Total Data'!$I:$W, COLUMN('Total Data'!$U227)-COLUMN('Total Data'!$I227)+1, FALSE)</f>
        <v>Neo Legacy of Char</v>
      </c>
      <c r="C225" s="26">
        <f>VLOOKUP(A225,'Total Data'!$I:$W, COLUMN('Total Data'!$J227)-COLUMN('Total Data'!$I227)+1, FALSE)</f>
        <v>33.926399677925318</v>
      </c>
      <c r="D225" s="26" t="str">
        <f>VLOOKUP(A225,'Total Data'!$K:$W, COLUMN('Total Data'!$U234)-COLUMN('Total Data'!$K234)+1, FALSE)</f>
        <v>Colosseum</v>
      </c>
      <c r="E225" s="26">
        <f>VLOOKUP(A225,'Total Data'!$K:$W, COLUMN('Total Data'!$L234)-COLUMN('Total Data'!$K234)+1, FALSE)</f>
        <v>35.168759797198589</v>
      </c>
      <c r="F225" s="26" t="str">
        <f>VLOOKUP(A225,'Total Data'!$M:$W, COLUMN('Total Data'!$U241)-COLUMN('Total Data'!$M241)+1, FALSE)</f>
        <v>WCG Lost Temple</v>
      </c>
      <c r="G225" s="26">
        <f>VLOOKUP(A225,'Total Data'!$M:$W, COLUMN('Total Data'!$N241)-COLUMN('Total Data'!$M241)+1, FALSE)</f>
        <v>30.784014977800602</v>
      </c>
      <c r="H225" s="26" t="str">
        <f>VLOOKUP(A225,'Total Data'!$O:$W, COLUMN('Total Data'!$U227)-COLUMN('Total Data'!$O227)+1, FALSE)</f>
        <v>Neo Moon Glaive</v>
      </c>
      <c r="I225" s="26">
        <f>VLOOKUP(A225,'Total Data'!$O:$W, COLUMN('Total Data'!$P227)-COLUMN('Total Data'!$O227)+1, FALSE)</f>
        <v>25.244256174806615</v>
      </c>
      <c r="J225" s="26" t="str">
        <f>VLOOKUP(A225,'Total Data'!$Q:$W, COLUMN('Total Data'!$U234)-COLUMN('Total Data'!$Q234)+1, FALSE)</f>
        <v>WCG Neo Legacy of Char</v>
      </c>
      <c r="K225" s="26">
        <f>VLOOKUP(A225,'Total Data'!$Q:$W, COLUMN('Total Data'!$R234)-COLUMN('Total Data'!$Q234)+1, FALSE)</f>
        <v>19.903613984468048</v>
      </c>
      <c r="L225" s="26" t="str">
        <f>VLOOKUP(A225,'Total Data'!$S:$W, COLUMN('Total Data'!$U241)-COLUMN('Total Data'!$S241)+1, FALSE)</f>
        <v>WCG Neo Legacy of Char</v>
      </c>
      <c r="M225" s="26">
        <f>VLOOKUP(A225,'Total Data'!$S:$W, COLUMN('Total Data'!$T241)-COLUMN('Total Data'!$S241)+1, FALSE)</f>
        <v>21.510683860840636</v>
      </c>
    </row>
    <row r="226" spans="1:13" ht="15" customHeight="1" x14ac:dyDescent="0.25">
      <c r="A226" s="29">
        <v>225</v>
      </c>
      <c r="B226" s="26" t="str">
        <f>VLOOKUP(A226,'Total Data'!$I:$W, COLUMN('Total Data'!$U228)-COLUMN('Total Data'!$I228)+1, FALSE)</f>
        <v>Aztec Total</v>
      </c>
      <c r="C226" s="26">
        <f>VLOOKUP(A226,'Total Data'!$I:$W, COLUMN('Total Data'!$J228)-COLUMN('Total Data'!$I228)+1, FALSE)</f>
        <v>32.234977611442616</v>
      </c>
      <c r="D226" s="26" t="str">
        <f>VLOOKUP(A226,'Total Data'!$K:$W, COLUMN('Total Data'!$U235)-COLUMN('Total Data'!$K235)+1, FALSE)</f>
        <v>New Empire of the Sun</v>
      </c>
      <c r="E226" s="26">
        <f>VLOOKUP(A226,'Total Data'!$K:$W, COLUMN('Total Data'!$L235)-COLUMN('Total Data'!$K235)+1, FALSE)</f>
        <v>33.172867435569394</v>
      </c>
      <c r="F226" s="26" t="str">
        <f>VLOOKUP(A226,'Total Data'!$M:$W, COLUMN('Total Data'!$U242)-COLUMN('Total Data'!$M242)+1, FALSE)</f>
        <v>New Tornado</v>
      </c>
      <c r="G226" s="26">
        <f>VLOOKUP(A226,'Total Data'!$M:$W, COLUMN('Total Data'!$N242)-COLUMN('Total Data'!$M242)+1, FALSE)</f>
        <v>30.3467835728936</v>
      </c>
      <c r="H226" s="26" t="str">
        <f>VLOOKUP(A226,'Total Data'!$O:$W, COLUMN('Total Data'!$U228)-COLUMN('Total Data'!$O228)+1, FALSE)</f>
        <v>Outlier Total</v>
      </c>
      <c r="I226" s="26">
        <f>VLOOKUP(A226,'Total Data'!$O:$W, COLUMN('Total Data'!$P228)-COLUMN('Total Data'!$O228)+1, FALSE)</f>
        <v>25.419789125551944</v>
      </c>
      <c r="J226" s="26" t="str">
        <f>VLOOKUP(A226,'Total Data'!$Q:$W, COLUMN('Total Data'!$U235)-COLUMN('Total Data'!$Q235)+1, FALSE)</f>
        <v>Outlier Total</v>
      </c>
      <c r="K226" s="26">
        <f>VLOOKUP(A226,'Total Data'!$Q:$W, COLUMN('Total Data'!$R235)-COLUMN('Total Data'!$Q235)+1, FALSE)</f>
        <v>22.013678571692811</v>
      </c>
      <c r="L226" s="26" t="str">
        <f>VLOOKUP(A226,'Total Data'!$S:$W, COLUMN('Total Data'!$U242)-COLUMN('Total Data'!$S242)+1, FALSE)</f>
        <v>Outlier Total</v>
      </c>
      <c r="M226" s="26">
        <f>VLOOKUP(A226,'Total Data'!$S:$W, COLUMN('Total Data'!$T242)-COLUMN('Total Data'!$S242)+1, FALSE)</f>
        <v>23.777801869026245</v>
      </c>
    </row>
    <row r="227" spans="1:13" ht="15" customHeight="1" x14ac:dyDescent="0.25">
      <c r="A227" s="29">
        <v>226</v>
      </c>
      <c r="B227" s="26" t="str">
        <f>VLOOKUP(A227,'Total Data'!$I:$W, COLUMN('Total Data'!$U229)-COLUMN('Total Data'!$I229)+1, FALSE)</f>
        <v>Aztec</v>
      </c>
      <c r="C227" s="26">
        <f>VLOOKUP(A227,'Total Data'!$I:$W, COLUMN('Total Data'!$J229)-COLUMN('Total Data'!$I229)+1, FALSE)</f>
        <v>31.832562089763535</v>
      </c>
      <c r="D227" s="26" t="str">
        <f>VLOOKUP(A227,'Total Data'!$K:$W, COLUMN('Total Data'!$U236)-COLUMN('Total Data'!$K236)+1, FALSE)</f>
        <v>Jade</v>
      </c>
      <c r="E227" s="26">
        <f>VLOOKUP(A227,'Total Data'!$K:$W, COLUMN('Total Data'!$L236)-COLUMN('Total Data'!$K236)+1, FALSE)</f>
        <v>32.427048982023663</v>
      </c>
      <c r="F227" s="26" t="str">
        <f>VLOOKUP(A227,'Total Data'!$M:$W, COLUMN('Total Data'!$U243)-COLUMN('Total Data'!$M243)+1, FALSE)</f>
        <v>Peaks of Baekdu</v>
      </c>
      <c r="G227" s="26">
        <f>VLOOKUP(A227,'Total Data'!$M:$W, COLUMN('Total Data'!$N243)-COLUMN('Total Data'!$M243)+1, FALSE)</f>
        <v>29.422794516818332</v>
      </c>
      <c r="H227" s="26" t="str">
        <f>VLOOKUP(A227,'Total Data'!$O:$W, COLUMN('Total Data'!$U229)-COLUMN('Total Data'!$O229)+1, FALSE)</f>
        <v>Ungoro Crater</v>
      </c>
      <c r="I227" s="26">
        <f>VLOOKUP(A227,'Total Data'!$O:$W, COLUMN('Total Data'!$P229)-COLUMN('Total Data'!$O229)+1, FALSE)</f>
        <v>25.817231981747625</v>
      </c>
      <c r="J227" s="26" t="str">
        <f>VLOOKUP(A227,'Total Data'!$Q:$W, COLUMN('Total Data'!$U236)-COLUMN('Total Data'!$Q236)+1, FALSE)</f>
        <v>Ungoro Crater</v>
      </c>
      <c r="K227" s="26">
        <f>VLOOKUP(A227,'Total Data'!$Q:$W, COLUMN('Total Data'!$R236)-COLUMN('Total Data'!$Q236)+1, FALSE)</f>
        <v>22.346190818353335</v>
      </c>
      <c r="L227" s="26" t="str">
        <f>VLOOKUP(A227,'Total Data'!$S:$W, COLUMN('Total Data'!$U243)-COLUMN('Total Data'!$S243)+1, FALSE)</f>
        <v>Ungoro Crater</v>
      </c>
      <c r="M227" s="26">
        <f>VLOOKUP(A227,'Total Data'!$S:$W, COLUMN('Total Data'!$T243)-COLUMN('Total Data'!$S243)+1, FALSE)</f>
        <v>24.144168149779269</v>
      </c>
    </row>
    <row r="228" spans="1:13" ht="15" customHeight="1" x14ac:dyDescent="0.25">
      <c r="A228" s="29">
        <v>227</v>
      </c>
      <c r="B228" s="26" t="str">
        <f>VLOOKUP(A228,'Total Data'!$I:$W, COLUMN('Total Data'!$U230)-COLUMN('Total Data'!$I230)+1, FALSE)</f>
        <v>Chain Reaction Total</v>
      </c>
      <c r="C228" s="26">
        <f>VLOOKUP(A228,'Total Data'!$I:$W, COLUMN('Total Data'!$J230)-COLUMN('Total Data'!$I230)+1, FALSE)</f>
        <v>31.550557815168411</v>
      </c>
      <c r="D228" s="26" t="str">
        <f>VLOOKUP(A228,'Total Data'!$K:$W, COLUMN('Total Data'!$U237)-COLUMN('Total Data'!$K237)+1, FALSE)</f>
        <v>Jade Total</v>
      </c>
      <c r="E228" s="26">
        <f>VLOOKUP(A228,'Total Data'!$K:$W, COLUMN('Total Data'!$L237)-COLUMN('Total Data'!$K237)+1, FALSE)</f>
        <v>32.229812244324918</v>
      </c>
      <c r="F228" s="26" t="str">
        <f>VLOOKUP(A228,'Total Data'!$M:$W, COLUMN('Total Data'!$U244)-COLUMN('Total Data'!$M244)+1, FALSE)</f>
        <v>Tornado Total</v>
      </c>
      <c r="G228" s="26">
        <f>VLOOKUP(A228,'Total Data'!$M:$W, COLUMN('Total Data'!$N244)-COLUMN('Total Data'!$M244)+1, FALSE)</f>
        <v>28.755852345962133</v>
      </c>
      <c r="H228" s="26" t="str">
        <f>VLOOKUP(A228,'Total Data'!$O:$W, COLUMN('Total Data'!$U230)-COLUMN('Total Data'!$O230)+1, FALSE)</f>
        <v>Alternative</v>
      </c>
      <c r="I228" s="26">
        <f>VLOOKUP(A228,'Total Data'!$O:$W, COLUMN('Total Data'!$P230)-COLUMN('Total Data'!$O230)+1, FALSE)</f>
        <v>26.038681164370328</v>
      </c>
      <c r="J228" s="26" t="str">
        <f>VLOOKUP(A228,'Total Data'!$Q:$W, COLUMN('Total Data'!$U237)-COLUMN('Total Data'!$Q237)+1, FALSE)</f>
        <v>Alternative</v>
      </c>
      <c r="K228" s="26">
        <f>VLOOKUP(A228,'Total Data'!$Q:$W, COLUMN('Total Data'!$R237)-COLUMN('Total Data'!$Q237)+1, FALSE)</f>
        <v>22.480918884472981</v>
      </c>
      <c r="L228" s="26" t="str">
        <f>VLOOKUP(A228,'Total Data'!$S:$W, COLUMN('Total Data'!$U244)-COLUMN('Total Data'!$S244)+1, FALSE)</f>
        <v>Alternative</v>
      </c>
      <c r="M228" s="26">
        <f>VLOOKUP(A228,'Total Data'!$S:$W, COLUMN('Total Data'!$T244)-COLUMN('Total Data'!$S244)+1, FALSE)</f>
        <v>24.324931969791692</v>
      </c>
    </row>
    <row r="229" spans="1:13" ht="15" customHeight="1" x14ac:dyDescent="0.25">
      <c r="A229" s="29">
        <v>228</v>
      </c>
      <c r="B229" s="26" t="str">
        <f>VLOOKUP(A229,'Total Data'!$I:$W, COLUMN('Total Data'!$U231)-COLUMN('Total Data'!$I231)+1, FALSE)</f>
        <v>Outlier Total</v>
      </c>
      <c r="C229" s="26">
        <f>VLOOKUP(A229,'Total Data'!$I:$W, COLUMN('Total Data'!$J231)-COLUMN('Total Data'!$I231)+1, FALSE)</f>
        <v>25.179136969765871</v>
      </c>
      <c r="D229" s="26" t="str">
        <f>VLOOKUP(A229,'Total Data'!$K:$W, COLUMN('Total Data'!$U238)-COLUMN('Total Data'!$K238)+1, FALSE)</f>
        <v>Geometry</v>
      </c>
      <c r="E229" s="26">
        <f>VLOOKUP(A229,'Total Data'!$K:$W, COLUMN('Total Data'!$L238)-COLUMN('Total Data'!$K238)+1, FALSE)</f>
        <v>32.119670500913486</v>
      </c>
      <c r="F229" s="26" t="str">
        <f>VLOOKUP(A229,'Total Data'!$M:$W, COLUMN('Total Data'!$U245)-COLUMN('Total Data'!$M245)+1, FALSE)</f>
        <v>Harmony Total</v>
      </c>
      <c r="G229" s="26">
        <f>VLOOKUP(A229,'Total Data'!$M:$W, COLUMN('Total Data'!$N245)-COLUMN('Total Data'!$M245)+1, FALSE)</f>
        <v>28.737868042323282</v>
      </c>
      <c r="H229" s="26" t="str">
        <f>VLOOKUP(A229,'Total Data'!$O:$W, COLUMN('Total Data'!$U231)-COLUMN('Total Data'!$O231)+1, FALSE)</f>
        <v>Geometry</v>
      </c>
      <c r="I229" s="26">
        <f>VLOOKUP(A229,'Total Data'!$O:$W, COLUMN('Total Data'!$P231)-COLUMN('Total Data'!$O231)+1, FALSE)</f>
        <v>28.815501391309756</v>
      </c>
      <c r="J229" s="26" t="str">
        <f>VLOOKUP(A229,'Total Data'!$Q:$W, COLUMN('Total Data'!$U238)-COLUMN('Total Data'!$Q238)+1, FALSE)</f>
        <v>Geometry</v>
      </c>
      <c r="K229" s="26">
        <f>VLOOKUP(A229,'Total Data'!$Q:$W, COLUMN('Total Data'!$R238)-COLUMN('Total Data'!$Q238)+1, FALSE)</f>
        <v>24.915034648664935</v>
      </c>
      <c r="L229" s="26" t="str">
        <f>VLOOKUP(A229,'Total Data'!$S:$W, COLUMN('Total Data'!$U245)-COLUMN('Total Data'!$S245)+1, FALSE)</f>
        <v>Geometry</v>
      </c>
      <c r="M229" s="26">
        <f>VLOOKUP(A229,'Total Data'!$S:$W, COLUMN('Total Data'!$T245)-COLUMN('Total Data'!$S245)+1, FALSE)</f>
        <v>26.935961760968816</v>
      </c>
    </row>
    <row r="230" spans="1:13" ht="15" customHeight="1" x14ac:dyDescent="0.25">
      <c r="A230" s="29">
        <v>229</v>
      </c>
      <c r="B230" s="26" t="str">
        <f>VLOOKUP(A230,'Total Data'!$I:$W, COLUMN('Total Data'!$U232)-COLUMN('Total Data'!$I232)+1, FALSE)</f>
        <v>Alternative</v>
      </c>
      <c r="C230" s="26">
        <f>VLOOKUP(A230,'Total Data'!$I:$W, COLUMN('Total Data'!$J232)-COLUMN('Total Data'!$I232)+1, FALSE)</f>
        <v>24.239989119586401</v>
      </c>
      <c r="D230" s="26" t="str">
        <f>VLOOKUP(A230,'Total Data'!$K:$W, COLUMN('Total Data'!$U239)-COLUMN('Total Data'!$K239)+1, FALSE)</f>
        <v>Shades of Twilight</v>
      </c>
      <c r="E230" s="26">
        <f>VLOOKUP(A230,'Total Data'!$K:$W, COLUMN('Total Data'!$L239)-COLUMN('Total Data'!$K239)+1, FALSE)</f>
        <v>27.882568901922493</v>
      </c>
      <c r="F230" s="26" t="str">
        <f>VLOOKUP(A230,'Total Data'!$M:$W, COLUMN('Total Data'!$U246)-COLUMN('Total Data'!$M246)+1, FALSE)</f>
        <v>Ungoro Crater</v>
      </c>
      <c r="G230" s="26">
        <f>VLOOKUP(A230,'Total Data'!$M:$W, COLUMN('Total Data'!$N246)-COLUMN('Total Data'!$M246)+1, FALSE)</f>
        <v>24.235375436956296</v>
      </c>
      <c r="H230" s="26" t="str">
        <f>VLOOKUP(A230,'Total Data'!$O:$W, COLUMN('Total Data'!$U232)-COLUMN('Total Data'!$O232)+1, FALSE)</f>
        <v>Battle Royal</v>
      </c>
      <c r="I230" s="26">
        <f>VLOOKUP(A230,'Total Data'!$O:$W, COLUMN('Total Data'!$P232)-COLUMN('Total Data'!$O232)+1, FALSE)</f>
        <v>29.300976460383886</v>
      </c>
      <c r="J230" s="26" t="str">
        <f>VLOOKUP(A230,'Total Data'!$Q:$W, COLUMN('Total Data'!$U239)-COLUMN('Total Data'!$Q239)+1, FALSE)</f>
        <v>Battle Royal</v>
      </c>
      <c r="K230" s="26">
        <f>VLOOKUP(A230,'Total Data'!$Q:$W, COLUMN('Total Data'!$R239)-COLUMN('Total Data'!$Q239)+1, FALSE)</f>
        <v>25.083160688084138</v>
      </c>
      <c r="L230" s="26" t="str">
        <f>VLOOKUP(A230,'Total Data'!$S:$W, COLUMN('Total Data'!$U246)-COLUMN('Total Data'!$S246)+1, FALSE)</f>
        <v>Battle Royal</v>
      </c>
      <c r="M230" s="26">
        <f>VLOOKUP(A230,'Total Data'!$S:$W, COLUMN('Total Data'!$T246)-COLUMN('Total Data'!$S246)+1, FALSE)</f>
        <v>27.273725191438558</v>
      </c>
    </row>
  </sheetData>
  <mergeCells count="6">
    <mergeCell ref="L1:M1"/>
    <mergeCell ref="B1:C1"/>
    <mergeCell ref="D1:E1"/>
    <mergeCell ref="F1:G1"/>
    <mergeCell ref="H1:I1"/>
    <mergeCell ref="J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Official</vt:lpstr>
      <vt:lpstr>Lesser than 50</vt:lpstr>
      <vt:lpstr>Total Data</vt:lpstr>
      <vt:lpstr>Rank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Daydream</dc:creator>
  <cp:lastModifiedBy>Daydream</cp:lastModifiedBy>
  <dcterms:created xsi:type="dcterms:W3CDTF">2015-01-04T15:26:56Z</dcterms:created>
  <dcterms:modified xsi:type="dcterms:W3CDTF">2015-01-07T18:56:40Z</dcterms:modified>
</cp:coreProperties>
</file>